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761" activeTab="0"/>
  </bookViews>
  <sheets>
    <sheet name="КСС" sheetId="1" r:id="rId1"/>
    <sheet name="КЛАС НА ЕНЕРГОПОТРЕБЛЕНИЕ" sheetId="2" state="hidden" r:id="rId2"/>
    <sheet name="БГВ" sheetId="3" state="hidden" r:id="rId3"/>
  </sheets>
  <definedNames>
    <definedName name="_xlnm.Print_Area" localSheetId="0">'КСС'!$A$2:$F$127</definedName>
  </definedNames>
  <calcPr fullCalcOnLoad="1"/>
</workbook>
</file>

<file path=xl/sharedStrings.xml><?xml version="1.0" encoding="utf-8"?>
<sst xmlns="http://schemas.openxmlformats.org/spreadsheetml/2006/main" count="399" uniqueCount="193">
  <si>
    <t>охлаждане</t>
  </si>
  <si>
    <t>отопляема площ</t>
  </si>
  <si>
    <t xml:space="preserve">първична енергия </t>
  </si>
  <si>
    <t>Вид енергия</t>
  </si>
  <si>
    <t>Потребна енергия</t>
  </si>
  <si>
    <r>
      <t>е</t>
    </r>
    <r>
      <rPr>
        <b/>
        <vertAlign val="subscript"/>
        <sz val="9"/>
        <color indexed="8"/>
        <rFont val="Arial"/>
        <family val="2"/>
      </rPr>
      <t>р</t>
    </r>
  </si>
  <si>
    <r>
      <t>f</t>
    </r>
    <r>
      <rPr>
        <vertAlign val="subscript"/>
        <sz val="9"/>
        <color indexed="8"/>
        <rFont val="Arial"/>
        <family val="2"/>
      </rPr>
      <t>i</t>
    </r>
  </si>
  <si>
    <t>МWh</t>
  </si>
  <si>
    <r>
      <t>kWh/m</t>
    </r>
    <r>
      <rPr>
        <b/>
        <vertAlign val="superscript"/>
        <sz val="9"/>
        <color indexed="8"/>
        <rFont val="Calibri"/>
        <family val="2"/>
      </rPr>
      <t>2</t>
    </r>
  </si>
  <si>
    <t>актуално състояние</t>
  </si>
  <si>
    <r>
      <t>0,5 ЕР</t>
    </r>
    <r>
      <rPr>
        <vertAlign val="subscript"/>
        <sz val="9"/>
        <color indexed="8"/>
        <rFont val="Arial"/>
        <family val="2"/>
      </rPr>
      <t xml:space="preserve">max,r </t>
    </r>
    <r>
      <rPr>
        <sz val="9"/>
        <color indexed="8"/>
        <rFont val="Arial"/>
        <family val="2"/>
      </rPr>
      <t xml:space="preserve"> &lt; </t>
    </r>
    <r>
      <rPr>
        <b/>
        <sz val="9"/>
        <color indexed="8"/>
        <rFont val="Arial"/>
        <family val="2"/>
      </rPr>
      <t>ЕР</t>
    </r>
    <r>
      <rPr>
        <sz val="9"/>
        <color indexed="8"/>
        <rFont val="Arial"/>
        <family val="2"/>
      </rPr>
      <t xml:space="preserve"> ≤ ЕР</t>
    </r>
    <r>
      <rPr>
        <vertAlign val="subscript"/>
        <sz val="9"/>
        <color indexed="8"/>
        <rFont val="Arial"/>
        <family val="2"/>
      </rPr>
      <t xml:space="preserve">max,r </t>
    </r>
  </si>
  <si>
    <r>
      <t>ЕР</t>
    </r>
    <r>
      <rPr>
        <vertAlign val="subscript"/>
        <sz val="9"/>
        <color indexed="8"/>
        <rFont val="Arial"/>
        <family val="2"/>
      </rPr>
      <t xml:space="preserve">max,r </t>
    </r>
    <r>
      <rPr>
        <sz val="9"/>
        <color indexed="8"/>
        <rFont val="Arial"/>
        <family val="2"/>
      </rPr>
      <t xml:space="preserve"> &lt;  </t>
    </r>
    <r>
      <rPr>
        <b/>
        <sz val="9"/>
        <color indexed="8"/>
        <rFont val="Arial"/>
        <family val="2"/>
      </rPr>
      <t>EP</t>
    </r>
    <r>
      <rPr>
        <sz val="9"/>
        <color indexed="8"/>
        <rFont val="Arial"/>
        <family val="2"/>
      </rPr>
      <t xml:space="preserve">  ≤  0,5 (ЕР</t>
    </r>
    <r>
      <rPr>
        <vertAlign val="subscript"/>
        <sz val="9"/>
        <color indexed="8"/>
        <rFont val="Arial"/>
        <family val="2"/>
      </rPr>
      <t xml:space="preserve">max,r </t>
    </r>
    <r>
      <rPr>
        <sz val="9"/>
        <color indexed="8"/>
        <rFont val="Arial"/>
        <family val="2"/>
      </rPr>
      <t>+ ЕР</t>
    </r>
    <r>
      <rPr>
        <vertAlign val="subscript"/>
        <sz val="9"/>
        <color indexed="8"/>
        <rFont val="Arial"/>
        <family val="2"/>
      </rPr>
      <t>max,s</t>
    </r>
    <r>
      <rPr>
        <sz val="9"/>
        <color indexed="8"/>
        <rFont val="Arial"/>
        <family val="2"/>
      </rPr>
      <t xml:space="preserve">) </t>
    </r>
  </si>
  <si>
    <r>
      <t>0,5 (ЕР</t>
    </r>
    <r>
      <rPr>
        <vertAlign val="subscript"/>
        <sz val="9"/>
        <color indexed="8"/>
        <rFont val="Arial"/>
        <family val="2"/>
      </rPr>
      <t xml:space="preserve">max,r </t>
    </r>
    <r>
      <rPr>
        <sz val="9"/>
        <color indexed="8"/>
        <rFont val="Arial"/>
        <family val="2"/>
      </rPr>
      <t>+ ЕР</t>
    </r>
    <r>
      <rPr>
        <vertAlign val="subscript"/>
        <sz val="9"/>
        <color indexed="8"/>
        <rFont val="Arial"/>
        <family val="2"/>
      </rPr>
      <t>max,s</t>
    </r>
    <r>
      <rPr>
        <sz val="9"/>
        <color indexed="8"/>
        <rFont val="Arial"/>
        <family val="2"/>
      </rPr>
      <t xml:space="preserve">) &lt;  </t>
    </r>
    <r>
      <rPr>
        <b/>
        <sz val="9"/>
        <color indexed="8"/>
        <rFont val="Arial"/>
        <family val="2"/>
      </rPr>
      <t>EP</t>
    </r>
    <r>
      <rPr>
        <sz val="9"/>
        <color indexed="8"/>
        <rFont val="Arial"/>
        <family val="2"/>
      </rPr>
      <t xml:space="preserve">  ≤  ЕР</t>
    </r>
    <r>
      <rPr>
        <vertAlign val="subscript"/>
        <sz val="9"/>
        <color indexed="8"/>
        <rFont val="Arial"/>
        <family val="2"/>
      </rPr>
      <t xml:space="preserve">max,s </t>
    </r>
  </si>
  <si>
    <r>
      <t>ЕР</t>
    </r>
    <r>
      <rPr>
        <vertAlign val="subscript"/>
        <sz val="9"/>
        <color indexed="8"/>
        <rFont val="Arial"/>
        <family val="2"/>
      </rPr>
      <t xml:space="preserve">max,s </t>
    </r>
    <r>
      <rPr>
        <sz val="9"/>
        <color indexed="8"/>
        <rFont val="Arial"/>
        <family val="2"/>
      </rPr>
      <t xml:space="preserve"> &lt;  </t>
    </r>
    <r>
      <rPr>
        <b/>
        <sz val="9"/>
        <color indexed="8"/>
        <rFont val="Arial"/>
        <family val="2"/>
      </rPr>
      <t>EP</t>
    </r>
    <r>
      <rPr>
        <sz val="9"/>
        <color indexed="8"/>
        <rFont val="Arial"/>
        <family val="2"/>
      </rPr>
      <t xml:space="preserve"> ≤  1,25 ЕР</t>
    </r>
    <r>
      <rPr>
        <vertAlign val="subscript"/>
        <sz val="9"/>
        <color indexed="8"/>
        <rFont val="Arial"/>
        <family val="2"/>
      </rPr>
      <t xml:space="preserve">max,s </t>
    </r>
  </si>
  <si>
    <r>
      <t>kWh/m</t>
    </r>
    <r>
      <rPr>
        <vertAlign val="superscript"/>
        <sz val="9"/>
        <color indexed="8"/>
        <rFont val="Calibri"/>
        <family val="2"/>
      </rPr>
      <t>2</t>
    </r>
  </si>
  <si>
    <r>
      <t>1,25 ЕР</t>
    </r>
    <r>
      <rPr>
        <vertAlign val="subscript"/>
        <sz val="9"/>
        <color indexed="8"/>
        <rFont val="Arial"/>
        <family val="2"/>
      </rPr>
      <t xml:space="preserve">max,s </t>
    </r>
    <r>
      <rPr>
        <sz val="9"/>
        <color indexed="8"/>
        <rFont val="Arial"/>
        <family val="2"/>
      </rPr>
      <t xml:space="preserve"> &lt; </t>
    </r>
    <r>
      <rPr>
        <b/>
        <sz val="9"/>
        <color indexed="8"/>
        <rFont val="Arial"/>
        <family val="2"/>
      </rPr>
      <t>EP</t>
    </r>
    <r>
      <rPr>
        <sz val="9"/>
        <color indexed="8"/>
        <rFont val="Arial"/>
        <family val="2"/>
      </rPr>
      <t xml:space="preserve">  ≤  1,5 ЕР</t>
    </r>
    <r>
      <rPr>
        <vertAlign val="subscript"/>
        <sz val="9"/>
        <color indexed="8"/>
        <rFont val="Arial"/>
        <family val="2"/>
      </rPr>
      <t xml:space="preserve">max,s </t>
    </r>
  </si>
  <si>
    <r>
      <t>ЕР</t>
    </r>
    <r>
      <rPr>
        <b/>
        <vertAlign val="subscript"/>
        <sz val="9"/>
        <color indexed="8"/>
        <rFont val="Arial"/>
        <family val="2"/>
      </rPr>
      <t xml:space="preserve">max,r </t>
    </r>
    <r>
      <rPr>
        <b/>
        <sz val="9"/>
        <color indexed="8"/>
        <rFont val="Arial"/>
        <family val="2"/>
      </rPr>
      <t xml:space="preserve"> &lt;  EP  ≤  0,5 (ЕР</t>
    </r>
    <r>
      <rPr>
        <b/>
        <vertAlign val="subscript"/>
        <sz val="9"/>
        <color indexed="8"/>
        <rFont val="Arial"/>
        <family val="2"/>
      </rPr>
      <t xml:space="preserve">max,r </t>
    </r>
    <r>
      <rPr>
        <b/>
        <sz val="9"/>
        <color indexed="8"/>
        <rFont val="Arial"/>
        <family val="2"/>
      </rPr>
      <t>+ ЕР</t>
    </r>
    <r>
      <rPr>
        <b/>
        <vertAlign val="subscript"/>
        <sz val="9"/>
        <color indexed="8"/>
        <rFont val="Arial"/>
        <family val="2"/>
      </rPr>
      <t>max,s</t>
    </r>
    <r>
      <rPr>
        <b/>
        <sz val="9"/>
        <color indexed="8"/>
        <rFont val="Arial"/>
        <family val="2"/>
      </rPr>
      <t xml:space="preserve">) </t>
    </r>
  </si>
  <si>
    <r>
      <t>1,5 ЕР</t>
    </r>
    <r>
      <rPr>
        <vertAlign val="subscript"/>
        <sz val="9"/>
        <color indexed="8"/>
        <rFont val="Arial"/>
        <family val="2"/>
      </rPr>
      <t xml:space="preserve">max,s </t>
    </r>
    <r>
      <rPr>
        <sz val="9"/>
        <color indexed="8"/>
        <rFont val="Arial"/>
        <family val="2"/>
      </rPr>
      <t xml:space="preserve"> &lt; </t>
    </r>
    <r>
      <rPr>
        <b/>
        <sz val="9"/>
        <color indexed="8"/>
        <rFont val="Arial"/>
        <family val="2"/>
      </rPr>
      <t>EP</t>
    </r>
    <r>
      <rPr>
        <sz val="9"/>
        <color indexed="8"/>
        <rFont val="Arial"/>
        <family val="2"/>
      </rPr>
      <t xml:space="preserve"> </t>
    </r>
  </si>
  <si>
    <r>
      <t>1,5 ЕР</t>
    </r>
    <r>
      <rPr>
        <vertAlign val="subscript"/>
        <sz val="9"/>
        <color indexed="8"/>
        <rFont val="Arial"/>
        <family val="2"/>
      </rPr>
      <t xml:space="preserve">max,s </t>
    </r>
    <r>
      <rPr>
        <sz val="9"/>
        <color indexed="8"/>
        <rFont val="Arial"/>
        <family val="2"/>
      </rPr>
      <t xml:space="preserve"> &lt; EP </t>
    </r>
  </si>
  <si>
    <t>Трикратно боядисване с фасаген еркер</t>
  </si>
  <si>
    <t>Изчисления БГВ</t>
  </si>
  <si>
    <t>Общо:</t>
  </si>
  <si>
    <r>
      <t>1,25 ЕР</t>
    </r>
    <r>
      <rPr>
        <vertAlign val="subscript"/>
        <sz val="9"/>
        <color indexed="8"/>
        <rFont val="Arial"/>
        <family val="2"/>
      </rPr>
      <t xml:space="preserve">max,s </t>
    </r>
    <r>
      <rPr>
        <sz val="9"/>
        <color indexed="8"/>
        <rFont val="Arial"/>
        <family val="2"/>
      </rPr>
      <t xml:space="preserve"> &lt; EP  ≤  1,5 ЕР</t>
    </r>
    <r>
      <rPr>
        <vertAlign val="subscript"/>
        <sz val="9"/>
        <color indexed="8"/>
        <rFont val="Arial"/>
        <family val="2"/>
      </rPr>
      <t xml:space="preserve">max,s </t>
    </r>
  </si>
  <si>
    <t xml:space="preserve">Топлинно изолиране на под към външен въздух на остъклени тераси </t>
  </si>
  <si>
    <t>Изкърпване мазилка външно около прозорци и врати</t>
  </si>
  <si>
    <t>Вертикално спускане на отпадъци</t>
  </si>
  <si>
    <t>Пренос отпадъци</t>
  </si>
  <si>
    <t>Такса сметище</t>
  </si>
  <si>
    <r>
      <t>l/m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y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</si>
  <si>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</si>
  <si>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</si>
  <si>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No по ред</t>
  </si>
  <si>
    <t>Описание на допустимите дейности</t>
  </si>
  <si>
    <t>Подмяна на дограма по апартаменти</t>
  </si>
  <si>
    <t>ПРОЕКТ "ЕНЕРГИЙНО ОБНОВЯВАНЕ НА БЪЛГАРСКИТЕ ДОМОВЕ"</t>
  </si>
  <si>
    <t>Обща цена в лв. (без ДДС)</t>
  </si>
  <si>
    <t>Ед. мярка</t>
  </si>
  <si>
    <t>Ед. цена в лв. (без ДДС)</t>
  </si>
  <si>
    <t>Подмяна дограма в общите части на сградата</t>
  </si>
  <si>
    <t xml:space="preserve">Топлинно изолиране на външни стени </t>
  </si>
  <si>
    <t>I.</t>
  </si>
  <si>
    <t>II.</t>
  </si>
  <si>
    <t>III.</t>
  </si>
  <si>
    <t>IV.</t>
  </si>
  <si>
    <t>V.</t>
  </si>
  <si>
    <t xml:space="preserve">Непредвидени разходи </t>
  </si>
  <si>
    <t xml:space="preserve"> </t>
  </si>
  <si>
    <t>Количество 
общо за сградата/блок секцията</t>
  </si>
  <si>
    <t>Демонтаж и монтаж на климатици при нужда</t>
  </si>
  <si>
    <r>
      <t>CO</t>
    </r>
    <r>
      <rPr>
        <b/>
        <vertAlign val="subscript"/>
        <sz val="9"/>
        <color indexed="8"/>
        <rFont val="Arial"/>
        <family val="2"/>
      </rPr>
      <t>2</t>
    </r>
  </si>
  <si>
    <r>
      <t>ЕР</t>
    </r>
    <r>
      <rPr>
        <b/>
        <vertAlign val="subscript"/>
        <sz val="9"/>
        <color indexed="8"/>
        <rFont val="Arial"/>
        <family val="2"/>
      </rPr>
      <t xml:space="preserve">max,s </t>
    </r>
    <r>
      <rPr>
        <b/>
        <sz val="9"/>
        <color indexed="8"/>
        <rFont val="Arial"/>
        <family val="2"/>
      </rPr>
      <t xml:space="preserve"> &lt;  EP ≤  1,25 ЕР</t>
    </r>
    <r>
      <rPr>
        <b/>
        <vertAlign val="subscript"/>
        <sz val="9"/>
        <color indexed="8"/>
        <rFont val="Arial"/>
        <family val="2"/>
      </rPr>
      <t xml:space="preserve">max,s </t>
    </r>
  </si>
  <si>
    <t>Минерална мазилка</t>
  </si>
  <si>
    <t xml:space="preserve">Трикратно боядисване вътрешно рамки врати и прозорци </t>
  </si>
  <si>
    <t>Ъглозащитен РVС профил с мрежа по ръбове на фасада</t>
  </si>
  <si>
    <t>Ъглозащитен РVС профил с мрежа по ръбове около прозорци</t>
  </si>
  <si>
    <t xml:space="preserve">Очукване и изкърпване на стара мазилка преди топлоизолиране </t>
  </si>
  <si>
    <t>Външни подпрозоречни первази от алуминий с шир 25 cm</t>
  </si>
  <si>
    <t>Демонтаж прозорци, врати и остъкление тераси</t>
  </si>
  <si>
    <t xml:space="preserve">Топлинно изолиране на таван остъклени тераси </t>
  </si>
  <si>
    <t>Трикратно боядисване по тавани с латекс</t>
  </si>
  <si>
    <t>Доставка и монтаж автомат за входна врата</t>
  </si>
  <si>
    <t>твърдо гориво</t>
  </si>
  <si>
    <t>кг</t>
  </si>
  <si>
    <t xml:space="preserve">Топлинно изолиране на покрив </t>
  </si>
  <si>
    <r>
      <t>m</t>
    </r>
    <r>
      <rPr>
        <vertAlign val="superscript"/>
        <sz val="10"/>
        <rFont val="Times New Roman"/>
        <family val="1"/>
      </rPr>
      <t>2</t>
    </r>
  </si>
  <si>
    <t>Сдружение на собственици в жилищна сграда в гр. Русе,  ул. «Алеко Константинов» №12</t>
  </si>
  <si>
    <t>Външни подпрозоречни первази от алуминий с шир 20 cm (по остъклени тераси)</t>
  </si>
  <si>
    <t>Демонтаж покрив таван тераси</t>
  </si>
  <si>
    <t>Доставка и монтаж окачена фасада(покрив тераса)</t>
  </si>
  <si>
    <t>Демонтаж табакери</t>
  </si>
  <si>
    <t xml:space="preserve">Демонтаж прозорци и врати </t>
  </si>
  <si>
    <t xml:space="preserve">Доставка и монтаж на входна врата </t>
  </si>
  <si>
    <t>Подпрозоречни  профили от алуминий външни с шир.25 см</t>
  </si>
  <si>
    <t>Натоварване и превоз на стр.отпадъци до 10 км.</t>
  </si>
  <si>
    <t>Полагане на дълбокопроникващ грунд  преди монтаж на топлоизолационна система по таван</t>
  </si>
  <si>
    <t>Топлоизолация с XPS 50 мм с коеф. на топлопроводност λ=0,025 W/mK, мрежа и шпакловка над остъклени балкони</t>
  </si>
  <si>
    <t>Полагане на дълбокопроникващ грунд  преди монтаж на топлоизолационна система по еркер</t>
  </si>
  <si>
    <t>Топлоизолация с EPS 50 мм с коеф. на топлопроводност λ=0,036 W/mK, мрежа и шпакловка на еркер</t>
  </si>
  <si>
    <t>Доставка и монтаж табакери 60/70, вкл. термоизолационен комплект</t>
  </si>
  <si>
    <t xml:space="preserve">Шпакловка чело таванска плоча(покривна плоча към въздух) </t>
  </si>
  <si>
    <t>1964 г.</t>
  </si>
  <si>
    <t>Еталон за 1964 г.</t>
  </si>
  <si>
    <t>газ</t>
  </si>
  <si>
    <t>Полагане на дълбокопроникващ грунд  преди монтаж на топлоизолационна система по фасади (вкл.надзид, козирка покрив, стени табакери, и парапет неостъклени тераса)</t>
  </si>
  <si>
    <t>Топлоизолация по стени фасада с EPS 40 mm с коеф. на топлопроводност λ=0,030 W/mK, мрежа и шпакловка върху съществуваща топлоизолация</t>
  </si>
  <si>
    <t>Топлоизолация по стени фасада с EPS 30 mm с коеф. на топлопроводност λ=0,030 W/mK, мрежа и шпакловка върху съществуваща топлоизолация</t>
  </si>
  <si>
    <t>Топлоизолация по стени фасада с EPS 60 mm с коеф. на топлопроводност λ=0,030 W/mK, мрежа и шпакловка върху съществуваща топлоизолация</t>
  </si>
  <si>
    <t>Демонтаж керемиди, капаци и летвена обшивка</t>
  </si>
  <si>
    <t>Спускане на керемиди по улей</t>
  </si>
  <si>
    <t>1000 бр</t>
  </si>
  <si>
    <t>Демонтаж ламаринени обшивки около комини и улами</t>
  </si>
  <si>
    <t>Демонтаж олуци</t>
  </si>
  <si>
    <t>Направа дъсчена обшивка</t>
  </si>
  <si>
    <t>Полагане битуминизиран мушама</t>
  </si>
  <si>
    <t>Направа летвена скара за керемиди</t>
  </si>
  <si>
    <t>Покриване с керемиди</t>
  </si>
  <si>
    <t>Доставка и монтаж олуци</t>
  </si>
  <si>
    <t>Скоби за олуци</t>
  </si>
  <si>
    <t>Ламаринени обшивки около комини и улами</t>
  </si>
  <si>
    <t>Топлоизолация EPS 30 мм на долна страна козирка и чело</t>
  </si>
  <si>
    <t>Трикратно боядисване върху шпакловка</t>
  </si>
  <si>
    <t>Гранитогрес по парапети с шир 20 см</t>
  </si>
  <si>
    <t>Монтаж на водооткапен профил в долния край на топлоизолация стени и долен край тераси</t>
  </si>
  <si>
    <t xml:space="preserve">Демонтаж на водосточни тръби </t>
  </si>
  <si>
    <t>Доставка и монтаж на нови водосточни тръби</t>
  </si>
  <si>
    <t>Скоби за водосточни тръби</t>
  </si>
  <si>
    <r>
      <t>m</t>
    </r>
    <r>
      <rPr>
        <vertAlign val="superscript"/>
        <sz val="10"/>
        <rFont val="Times New Roman"/>
        <family val="1"/>
      </rPr>
      <t xml:space="preserve">2  </t>
    </r>
  </si>
  <si>
    <r>
      <t>m</t>
    </r>
    <r>
      <rPr>
        <vertAlign val="superscript"/>
        <sz val="10"/>
        <rFont val="Times New Roman"/>
        <family val="1"/>
      </rPr>
      <t>3</t>
    </r>
  </si>
  <si>
    <t>Демонтаж камъшитова рогозка и летви</t>
  </si>
  <si>
    <t>Демонтаж дъсчена обшивка около комини</t>
  </si>
  <si>
    <t>Демонтаж водосточни казанчета</t>
  </si>
  <si>
    <t xml:space="preserve">Демонтаж частично дървена покривна конструкция </t>
  </si>
  <si>
    <t xml:space="preserve">Направа дървена конструкция частично </t>
  </si>
  <si>
    <r>
      <t>m</t>
    </r>
    <r>
      <rPr>
        <vertAlign val="superscript"/>
        <sz val="10"/>
        <rFont val="Times New Roman"/>
        <family val="1"/>
      </rPr>
      <t xml:space="preserve">2  </t>
    </r>
    <r>
      <rPr>
        <vertAlign val="superscript"/>
        <sz val="12"/>
        <rFont val="Times New Roman"/>
        <family val="1"/>
      </rPr>
      <t xml:space="preserve"> </t>
    </r>
  </si>
  <si>
    <t>Доставка и монтаж водосточни казанчета</t>
  </si>
  <si>
    <t>Ламаринена обшивка калкан</t>
  </si>
  <si>
    <t>Мазилка по комини</t>
  </si>
  <si>
    <t>Обшивка с OSB вътрешно покривна конструкция</t>
  </si>
  <si>
    <t>Натоварване и превоз с камион</t>
  </si>
  <si>
    <t xml:space="preserve">Спускане вертикално отпадъци и материали от т 3, 4, 5, 6, 7 и 8 </t>
  </si>
  <si>
    <t>Вертикално вдигане на материали от т 9, 10, 11, 12, 13, 14, 17, 18, 19, 20, 21, 22, 23 и 24 с хаспел</t>
  </si>
  <si>
    <t>Доставка и монтаж на гръмоотводни уредби по носачи от бет стомана ф 12</t>
  </si>
  <si>
    <t>Доставка и монтаж отводи от бет стомана ф 12</t>
  </si>
  <si>
    <t>Доставка и монтаж на съединители за гръмоотводи-прави</t>
  </si>
  <si>
    <t>Грундиране на метални повърхности</t>
  </si>
  <si>
    <t>Доставка и монтаж кутия метална на стена</t>
  </si>
  <si>
    <t>Доставка и монтаж заземление с поцинкована шина 40/40</t>
  </si>
  <si>
    <t>Набиване заземител тръба 2 1/2"</t>
  </si>
  <si>
    <t>Направа изкоп със зариване и трабмоване 0,8/0,4 м</t>
  </si>
  <si>
    <t>Доставка и монтаж гръмоотводнен прът с вис 4 м</t>
  </si>
  <si>
    <t>Вътрешно боядисване стълбищна клетка по стени и тавани</t>
  </si>
  <si>
    <t>Изкърпване и шпакловане стълбищна клетка</t>
  </si>
  <si>
    <t>Демонтаж метални решетки по тераси</t>
  </si>
  <si>
    <t>VI.</t>
  </si>
  <si>
    <t>Изкърпване и шпакловане вътрешно рамки около прозорци и врати с шир 20 cm</t>
  </si>
  <si>
    <t>Натоварване и превоз на стр.отпадъци до 10 km</t>
  </si>
  <si>
    <t>Топлоизолация EPS 20 мм около дограма с широчина до 20 cm</t>
  </si>
  <si>
    <t>Фасадно скеле с вис до 30 m /под наем за 90 дни/</t>
  </si>
  <si>
    <t>бр</t>
  </si>
  <si>
    <t>m</t>
  </si>
  <si>
    <t>След ЕСМ</t>
  </si>
  <si>
    <t>Вътрешни подпрозоречни  РVС профили</t>
  </si>
  <si>
    <t>EPmax,s</t>
  </si>
  <si>
    <t>EP</t>
  </si>
  <si>
    <t>EPmax,r</t>
  </si>
  <si>
    <t>B</t>
  </si>
  <si>
    <t>От. площ</t>
  </si>
  <si>
    <t>Преди ЕСМ</t>
  </si>
  <si>
    <t>C</t>
  </si>
  <si>
    <t>Актуално (базистно) състояние</t>
  </si>
  <si>
    <t>D</t>
  </si>
  <si>
    <t>E</t>
  </si>
  <si>
    <t>F</t>
  </si>
  <si>
    <t>G</t>
  </si>
  <si>
    <t>Състояние след ЕСМ</t>
  </si>
  <si>
    <t>Еталон за 2009 г.</t>
  </si>
  <si>
    <t>%</t>
  </si>
  <si>
    <t>гореща вода</t>
  </si>
  <si>
    <t>l/d</t>
  </si>
  <si>
    <t>смесена вода</t>
  </si>
  <si>
    <t>брой хора</t>
  </si>
  <si>
    <t>2009 г.</t>
  </si>
  <si>
    <t>действително</t>
  </si>
  <si>
    <t>базово</t>
  </si>
  <si>
    <t>след ЕСМ</t>
  </si>
  <si>
    <t>ел.енергия</t>
  </si>
  <si>
    <t>отопление</t>
  </si>
  <si>
    <t>вентилация</t>
  </si>
  <si>
    <t>бгв</t>
  </si>
  <si>
    <t>вентилатори и помпи</t>
  </si>
  <si>
    <t>осветление</t>
  </si>
  <si>
    <t>разни</t>
  </si>
  <si>
    <t xml:space="preserve">Изкърпване и шпакловане вътрешно около прозорци и врати </t>
  </si>
  <si>
    <t xml:space="preserve">КОЛИЧЕСТВЕНО - СТОЙНОСТНА СМЕТКА </t>
  </si>
  <si>
    <t>Всичко към  топлинно изолиране на под към външен въздух остъклени тераси :</t>
  </si>
  <si>
    <t>Всичко към  топлинно изолиране на  таван остъклени тераси :</t>
  </si>
  <si>
    <t>Всичко към топлинно изолиране на  покрив :</t>
  </si>
  <si>
    <t>Всичко към топлинно изолиране на външни стени :</t>
  </si>
  <si>
    <t>Всичко към подмяна на дограмата в общите части на сградата :</t>
  </si>
  <si>
    <t>Всичко към подмяна на дограмата по апартаменти :</t>
  </si>
  <si>
    <t>Общо за СМР без ДДС :</t>
  </si>
  <si>
    <t>Всичко за СМР без ДДС :</t>
  </si>
  <si>
    <t xml:space="preserve">ДДС </t>
  </si>
  <si>
    <t>Всичко СМР с ДДС :</t>
  </si>
  <si>
    <t>доставка и монтаж димоуплътняващи врати</t>
  </si>
  <si>
    <t>Защита на оголена армировка по козирка и балкони</t>
  </si>
  <si>
    <t>Зидария от газобетонни блокове  с деб 15 см за парапети на балкони</t>
  </si>
  <si>
    <t>Шпакловка плътна част на парапети - вътрешно</t>
  </si>
  <si>
    <t>Топлоизолация по стени фасада (вкл. надзида и стени  табакери) с EPS 80 mm с коеф. на топлопроводност λ=0,034 W/mK, мрежа и шпакловка</t>
  </si>
  <si>
    <t>Ел.замерване импулсно спротивление заземление</t>
  </si>
  <si>
    <t>Доставка и монтаж на PVC дограма, 5 камерна, стъклопакет, с коефициент на топлопреминаване ≤1.40 W/m2К</t>
  </si>
  <si>
    <t>Доставка и монтаж PVC дограма, 5 камерна, стъклопакет, с едно флоатно стъкло и едно нискоемисионно стъкло</t>
  </si>
  <si>
    <t>Полагане на топлоизолация мин. вата с дебелина 120 mm                                                                                ( λ=0,037 W/mK) между ребрата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</si>
</sst>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Да&quot;;&quot;Да&quot;;&quot;Не&quot;"/>
    <numFmt numFmtId="174" formatCode="0.0000"/>
    <numFmt numFmtId="175" formatCode="[$-402]dd\ mmmm\ yyyy\ &quot;г.&quot;"/>
    <numFmt numFmtId="176" formatCode="0.0000%"/>
    <numFmt numFmtId="177" formatCode="#,##0.0"/>
    <numFmt numFmtId="178" formatCode="0.00000"/>
    <numFmt numFmtId="179" formatCode="0.000"/>
    <numFmt numFmtId="180" formatCode="#,##0.00\ _л_в"/>
    <numFmt numFmtId="181" formatCode="0.000000"/>
    <numFmt numFmtId="182" formatCode="0.0"/>
    <numFmt numFmtId="183" formatCode="#,##0.00\ _л_в_."/>
    <numFmt numFmtId="184" formatCode="0.0000000"/>
    <numFmt numFmtId="185" formatCode="#,##0.0000000"/>
    <numFmt numFmtId="186" formatCode="#,##0.000"/>
    <numFmt numFmtId="187" formatCode="#,##0.0000"/>
    <numFmt numFmtId="188" formatCode="#,##0.00000"/>
    <numFmt numFmtId="189" formatCode="#,##0.000000"/>
    <numFmt numFmtId="190" formatCode="0.000%"/>
    <numFmt numFmtId="191" formatCode="0.00000%"/>
    <numFmt numFmtId="192" formatCode="#,##0.0000000000000000"/>
    <numFmt numFmtId="193" formatCode="#,##0.00000000"/>
    <numFmt numFmtId="194" formatCode="0.0%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%"/>
    <numFmt numFmtId="199" formatCode="0.0000000%"/>
    <numFmt numFmtId="200" formatCode="##0.00"/>
    <numFmt numFmtId="201" formatCode="_-* #,##0.00&quot; лв.&quot;_-;\-* #,##0.00&quot; лв.&quot;_-;_-* \-??&quot; лв.&quot;_-;_-@_-"/>
    <numFmt numFmtId="202" formatCode="_-* #,##0.00&quot; лв&quot;_-;\-* #,##0.00&quot; лв&quot;_-;_-* \-??&quot; лв&quot;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vertAlign val="superscript"/>
      <sz val="10"/>
      <name val="Times New Roman"/>
      <family val="1"/>
    </font>
    <font>
      <sz val="9"/>
      <color indexed="10"/>
      <name val="Arial"/>
      <family val="2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0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6" borderId="0" applyNumberFormat="0" applyBorder="0" applyAlignment="0" applyProtection="0"/>
    <xf numFmtId="0" fontId="31" fillId="3" borderId="0" applyNumberFormat="0" applyBorder="0" applyAlignment="0" applyProtection="0"/>
    <xf numFmtId="0" fontId="32" fillId="37" borderId="1" applyNumberFormat="0" applyAlignment="0" applyProtection="0"/>
    <xf numFmtId="0" fontId="33" fillId="38" borderId="2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3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0" borderId="7" applyNumberFormat="0" applyAlignment="0" applyProtection="0"/>
    <xf numFmtId="0" fontId="42" fillId="3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0" fillId="47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48" borderId="11" applyNumberFormat="0" applyAlignment="0" applyProtection="0"/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50" borderId="15" applyNumberFormat="0" applyAlignment="0" applyProtection="0"/>
    <xf numFmtId="0" fontId="57" fillId="50" borderId="11" applyNumberFormat="0" applyAlignment="0" applyProtection="0"/>
    <xf numFmtId="0" fontId="58" fillId="51" borderId="16" applyNumberFormat="0" applyAlignment="0" applyProtection="0"/>
    <xf numFmtId="0" fontId="59" fillId="52" borderId="0" applyNumberFormat="0" applyBorder="0" applyAlignment="0" applyProtection="0"/>
    <xf numFmtId="0" fontId="6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2" fontId="15" fillId="0" borderId="20" xfId="0" applyNumberFormat="1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6" fillId="54" borderId="2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55" borderId="20" xfId="0" applyFont="1" applyFill="1" applyBorder="1" applyAlignment="1">
      <alignment/>
    </xf>
    <xf numFmtId="0" fontId="16" fillId="55" borderId="20" xfId="0" applyFont="1" applyFill="1" applyBorder="1" applyAlignment="1">
      <alignment horizontal="center"/>
    </xf>
    <xf numFmtId="9" fontId="16" fillId="0" borderId="20" xfId="15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177" fontId="15" fillId="0" borderId="20" xfId="0" applyNumberFormat="1" applyFont="1" applyFill="1" applyBorder="1" applyAlignment="1">
      <alignment horizontal="right"/>
    </xf>
    <xf numFmtId="182" fontId="15" fillId="0" borderId="20" xfId="80" applyNumberFormat="1" applyFont="1" applyBorder="1" applyAlignment="1">
      <alignment horizontal="center"/>
      <protection/>
    </xf>
    <xf numFmtId="0" fontId="15" fillId="55" borderId="0" xfId="0" applyFont="1" applyFill="1" applyBorder="1" applyAlignment="1">
      <alignment horizontal="left" vertical="center"/>
    </xf>
    <xf numFmtId="2" fontId="5" fillId="55" borderId="0" xfId="0" applyNumberFormat="1" applyFont="1" applyFill="1" applyBorder="1" applyAlignment="1">
      <alignment horizontal="center" vertical="center"/>
    </xf>
    <xf numFmtId="2" fontId="11" fillId="55" borderId="0" xfId="0" applyNumberFormat="1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horizontal="center"/>
    </xf>
    <xf numFmtId="9" fontId="5" fillId="0" borderId="0" xfId="0" applyNumberFormat="1" applyFont="1" applyAlignment="1">
      <alignment/>
    </xf>
    <xf numFmtId="0" fontId="15" fillId="0" borderId="22" xfId="0" applyFont="1" applyFill="1" applyBorder="1" applyAlignment="1">
      <alignment wrapText="1"/>
    </xf>
    <xf numFmtId="0" fontId="15" fillId="0" borderId="23" xfId="0" applyFont="1" applyBorder="1" applyAlignment="1">
      <alignment horizontal="center" wrapText="1"/>
    </xf>
    <xf numFmtId="0" fontId="15" fillId="0" borderId="24" xfId="0" applyFont="1" applyFill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16" fillId="54" borderId="24" xfId="0" applyFont="1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16" fillId="55" borderId="20" xfId="0" applyFont="1" applyFill="1" applyBorder="1" applyAlignment="1">
      <alignment horizontal="center"/>
    </xf>
    <xf numFmtId="177" fontId="6" fillId="0" borderId="20" xfId="0" applyNumberFormat="1" applyFont="1" applyFill="1" applyBorder="1" applyAlignment="1">
      <alignment horizontal="right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16" fillId="0" borderId="20" xfId="80" applyFont="1" applyFill="1" applyBorder="1" applyAlignment="1">
      <alignment horizontal="center" vertical="center" wrapText="1"/>
      <protection/>
    </xf>
    <xf numFmtId="182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0" fontId="15" fillId="0" borderId="20" xfId="0" applyFont="1" applyFill="1" applyBorder="1" applyAlignment="1">
      <alignment horizontal="center" wrapText="1"/>
    </xf>
    <xf numFmtId="2" fontId="7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147" applyFont="1" applyAlignment="1">
      <alignment vertical="center" wrapText="1"/>
      <protection/>
    </xf>
    <xf numFmtId="0" fontId="16" fillId="55" borderId="0" xfId="0" applyFont="1" applyFill="1" applyBorder="1" applyAlignment="1">
      <alignment horizontal="center" vertical="center"/>
    </xf>
    <xf numFmtId="0" fontId="15" fillId="55" borderId="20" xfId="0" applyFont="1" applyFill="1" applyBorder="1" applyAlignment="1">
      <alignment horizontal="left" vertical="center"/>
    </xf>
    <xf numFmtId="0" fontId="16" fillId="0" borderId="20" xfId="80" applyFont="1" applyFill="1" applyBorder="1" applyAlignment="1">
      <alignment horizontal="center" vertical="center"/>
      <protection/>
    </xf>
    <xf numFmtId="0" fontId="15" fillId="0" borderId="20" xfId="80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>
      <alignment horizontal="left" vertical="center"/>
    </xf>
    <xf numFmtId="182" fontId="15" fillId="0" borderId="20" xfId="0" applyNumberFormat="1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right" vertical="center"/>
    </xf>
    <xf numFmtId="2" fontId="16" fillId="0" borderId="20" xfId="0" applyNumberFormat="1" applyFont="1" applyFill="1" applyBorder="1" applyAlignment="1">
      <alignment horizontal="center" vertical="center"/>
    </xf>
    <xf numFmtId="0" fontId="15" fillId="55" borderId="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right" vertical="center"/>
    </xf>
    <xf numFmtId="1" fontId="15" fillId="0" borderId="20" xfId="0" applyNumberFormat="1" applyFont="1" applyFill="1" applyBorder="1" applyAlignment="1">
      <alignment horizontal="right" vertical="center"/>
    </xf>
    <xf numFmtId="0" fontId="16" fillId="56" borderId="2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20" xfId="0" applyFont="1" applyFill="1" applyBorder="1" applyAlignment="1">
      <alignment wrapText="1"/>
    </xf>
    <xf numFmtId="0" fontId="16" fillId="56" borderId="2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6" fillId="55" borderId="20" xfId="0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80" applyNumberFormat="1" applyFont="1" applyFill="1" applyBorder="1" applyAlignment="1">
      <alignment vertical="center"/>
      <protection/>
    </xf>
    <xf numFmtId="0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right" vertical="center" wrapText="1"/>
    </xf>
    <xf numFmtId="2" fontId="5" fillId="0" borderId="20" xfId="180" applyNumberFormat="1" applyFont="1" applyFill="1" applyBorder="1" applyAlignment="1">
      <alignment horizontal="right" vertical="center" indent="1"/>
      <protection/>
    </xf>
    <xf numFmtId="2" fontId="5" fillId="0" borderId="20" xfId="180" applyNumberFormat="1" applyFont="1" applyFill="1" applyBorder="1" applyAlignment="1">
      <alignment vertical="center"/>
      <protection/>
    </xf>
    <xf numFmtId="0" fontId="10" fillId="0" borderId="0" xfId="148" applyFont="1" applyAlignment="1">
      <alignment horizontal="center" vertical="center" wrapText="1"/>
      <protection/>
    </xf>
    <xf numFmtId="0" fontId="5" fillId="0" borderId="20" xfId="180" applyFont="1" applyFill="1" applyBorder="1" applyAlignment="1">
      <alignment horizontal="center" vertical="center"/>
      <protection/>
    </xf>
    <xf numFmtId="0" fontId="0" fillId="0" borderId="20" xfId="180" applyFont="1" applyFill="1" applyBorder="1" applyAlignment="1">
      <alignment horizontal="center" vertical="center"/>
      <protection/>
    </xf>
    <xf numFmtId="0" fontId="6" fillId="0" borderId="20" xfId="180" applyFont="1" applyFill="1" applyBorder="1" applyAlignment="1">
      <alignment vertical="center"/>
      <protection/>
    </xf>
    <xf numFmtId="0" fontId="25" fillId="0" borderId="20" xfId="180" applyFont="1" applyFill="1" applyBorder="1" applyAlignment="1">
      <alignment horizontal="center" vertical="center"/>
      <protection/>
    </xf>
    <xf numFmtId="0" fontId="25" fillId="0" borderId="20" xfId="180" applyFont="1" applyFill="1" applyBorder="1" applyAlignment="1">
      <alignment horizontal="left" vertical="center" wrapText="1"/>
      <protection/>
    </xf>
    <xf numFmtId="4" fontId="10" fillId="0" borderId="0" xfId="148" applyNumberFormat="1" applyFont="1" applyAlignment="1">
      <alignment horizontal="center" vertical="center" wrapText="1"/>
      <protection/>
    </xf>
    <xf numFmtId="0" fontId="10" fillId="0" borderId="0" xfId="148" applyFont="1" applyAlignment="1">
      <alignment vertical="center" wrapText="1"/>
      <protection/>
    </xf>
    <xf numFmtId="0" fontId="0" fillId="0" borderId="20" xfId="180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200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200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00" fontId="5" fillId="0" borderId="0" xfId="0" applyNumberFormat="1" applyFont="1" applyAlignment="1">
      <alignment vertical="center"/>
    </xf>
    <xf numFmtId="0" fontId="6" fillId="0" borderId="20" xfId="180" applyFont="1" applyFill="1" applyBorder="1" applyAlignment="1">
      <alignment horizontal="center" vertical="center" wrapText="1"/>
      <protection/>
    </xf>
    <xf numFmtId="4" fontId="6" fillId="0" borderId="20" xfId="180" applyNumberFormat="1" applyFont="1" applyFill="1" applyBorder="1" applyAlignment="1">
      <alignment horizontal="center" vertical="center" wrapText="1"/>
      <protection/>
    </xf>
    <xf numFmtId="1" fontId="5" fillId="0" borderId="20" xfId="180" applyNumberFormat="1" applyFont="1" applyFill="1" applyBorder="1" applyAlignment="1">
      <alignment horizontal="left" vertical="center" wrapText="1"/>
      <protection/>
    </xf>
    <xf numFmtId="1" fontId="5" fillId="0" borderId="20" xfId="180" applyNumberFormat="1" applyFont="1" applyFill="1" applyBorder="1" applyAlignment="1">
      <alignment horizontal="center" vertical="center" wrapText="1"/>
      <protection/>
    </xf>
    <xf numFmtId="1" fontId="5" fillId="0" borderId="20" xfId="180" applyNumberFormat="1" applyFont="1" applyFill="1" applyBorder="1" applyAlignment="1">
      <alignment horizontal="right" vertical="center" wrapText="1" indent="3"/>
      <protection/>
    </xf>
    <xf numFmtId="2" fontId="5" fillId="0" borderId="20" xfId="180" applyNumberFormat="1" applyFont="1" applyFill="1" applyBorder="1" applyAlignment="1">
      <alignment horizontal="right" vertical="center" wrapText="1" indent="1"/>
      <protection/>
    </xf>
    <xf numFmtId="2" fontId="5" fillId="0" borderId="20" xfId="180" applyNumberFormat="1" applyFont="1" applyFill="1" applyBorder="1" applyAlignment="1">
      <alignment horizontal="right" vertical="center" wrapText="1" indent="2"/>
      <protection/>
    </xf>
    <xf numFmtId="4" fontId="6" fillId="0" borderId="20" xfId="180" applyNumberFormat="1" applyFont="1" applyFill="1" applyBorder="1" applyAlignment="1">
      <alignment horizontal="right" vertical="center" wrapText="1"/>
      <protection/>
    </xf>
    <xf numFmtId="2" fontId="5" fillId="0" borderId="20" xfId="180" applyNumberFormat="1" applyFont="1" applyFill="1" applyBorder="1" applyAlignment="1">
      <alignment horizontal="right" vertical="center" indent="2"/>
      <protection/>
    </xf>
    <xf numFmtId="2" fontId="5" fillId="0" borderId="20" xfId="180" applyNumberFormat="1" applyFont="1" applyFill="1" applyBorder="1" applyAlignment="1">
      <alignment horizontal="right" indent="2"/>
      <protection/>
    </xf>
    <xf numFmtId="1" fontId="5" fillId="0" borderId="20" xfId="180" applyNumberFormat="1" applyFont="1" applyFill="1" applyBorder="1" applyAlignment="1">
      <alignment horizontal="left" vertical="center"/>
      <protection/>
    </xf>
    <xf numFmtId="1" fontId="5" fillId="0" borderId="20" xfId="180" applyNumberFormat="1" applyFont="1" applyFill="1" applyBorder="1" applyAlignment="1">
      <alignment horizontal="right" vertical="center" indent="3"/>
      <protection/>
    </xf>
    <xf numFmtId="0" fontId="0" fillId="0" borderId="20" xfId="180" applyFill="1" applyBorder="1">
      <alignment/>
      <protection/>
    </xf>
    <xf numFmtId="2" fontId="2" fillId="0" borderId="20" xfId="180" applyNumberFormat="1" applyFont="1" applyFill="1" applyBorder="1" applyAlignment="1">
      <alignment horizontal="right" vertical="center" wrapText="1" indent="1"/>
      <protection/>
    </xf>
    <xf numFmtId="2" fontId="6" fillId="0" borderId="20" xfId="180" applyNumberFormat="1" applyFont="1" applyFill="1" applyBorder="1" applyAlignment="1">
      <alignment horizontal="right" vertical="center" wrapText="1" indent="1"/>
      <protection/>
    </xf>
    <xf numFmtId="1" fontId="5" fillId="0" borderId="20" xfId="180" applyNumberFormat="1" applyFont="1" applyFill="1" applyBorder="1" applyAlignment="1">
      <alignment horizontal="left" vertical="top" wrapText="1"/>
      <protection/>
    </xf>
    <xf numFmtId="1" fontId="5" fillId="0" borderId="20" xfId="180" applyNumberFormat="1" applyFont="1" applyFill="1" applyBorder="1" applyAlignment="1">
      <alignment horizontal="center" vertical="top" wrapText="1"/>
      <protection/>
    </xf>
    <xf numFmtId="2" fontId="5" fillId="0" borderId="20" xfId="180" applyNumberFormat="1" applyFont="1" applyFill="1" applyBorder="1" applyAlignment="1">
      <alignment horizontal="right" vertical="top" wrapText="1" indent="2"/>
      <protection/>
    </xf>
    <xf numFmtId="2" fontId="5" fillId="0" borderId="20" xfId="180" applyNumberFormat="1" applyFont="1" applyFill="1" applyBorder="1" applyAlignment="1">
      <alignment horizontal="right" vertical="top" wrapText="1" indent="1"/>
      <protection/>
    </xf>
    <xf numFmtId="0" fontId="26" fillId="0" borderId="20" xfId="180" applyFont="1" applyFill="1" applyBorder="1" applyAlignment="1" applyProtection="1">
      <alignment horizontal="center" vertical="center" wrapText="1"/>
      <protection locked="0"/>
    </xf>
    <xf numFmtId="4" fontId="5" fillId="0" borderId="20" xfId="91" applyNumberFormat="1" applyFont="1" applyFill="1" applyBorder="1" applyAlignment="1">
      <alignment horizontal="right" vertical="center" indent="1"/>
      <protection/>
    </xf>
    <xf numFmtId="4" fontId="25" fillId="0" borderId="20" xfId="91" applyNumberFormat="1" applyFont="1" applyFill="1" applyBorder="1" applyAlignment="1">
      <alignment horizontal="right" vertical="center" indent="1"/>
      <protection/>
    </xf>
    <xf numFmtId="4" fontId="4" fillId="0" borderId="28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4" fillId="0" borderId="28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5" fillId="0" borderId="20" xfId="180" applyFont="1" applyFill="1" applyBorder="1" applyAlignment="1">
      <alignment horizontal="right" vertical="center" wrapText="1"/>
      <protection/>
    </xf>
    <xf numFmtId="0" fontId="10" fillId="0" borderId="0" xfId="148" applyFont="1" applyAlignment="1">
      <alignment horizontal="center" vertical="center" wrapText="1"/>
      <protection/>
    </xf>
    <xf numFmtId="0" fontId="3" fillId="0" borderId="0" xfId="180" applyFont="1" applyAlignment="1">
      <alignment horizontal="center" vertical="center" wrapText="1"/>
      <protection/>
    </xf>
    <xf numFmtId="2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56" borderId="19" xfId="0" applyFont="1" applyFill="1" applyBorder="1" applyAlignment="1">
      <alignment horizontal="center" vertical="center"/>
    </xf>
    <xf numFmtId="0" fontId="6" fillId="56" borderId="3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/>
    </xf>
    <xf numFmtId="0" fontId="6" fillId="54" borderId="19" xfId="0" applyFont="1" applyFill="1" applyBorder="1" applyAlignment="1">
      <alignment horizontal="center" vertical="center"/>
    </xf>
    <xf numFmtId="0" fontId="6" fillId="54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right" wrapText="1"/>
    </xf>
    <xf numFmtId="0" fontId="16" fillId="0" borderId="32" xfId="0" applyFont="1" applyFill="1" applyBorder="1" applyAlignment="1">
      <alignment horizontal="right" wrapText="1"/>
    </xf>
    <xf numFmtId="0" fontId="16" fillId="0" borderId="33" xfId="0" applyFont="1" applyFill="1" applyBorder="1" applyAlignment="1">
      <alignment horizontal="right" wrapText="1"/>
    </xf>
    <xf numFmtId="0" fontId="16" fillId="55" borderId="0" xfId="0" applyFont="1" applyFill="1" applyBorder="1" applyAlignment="1">
      <alignment horizontal="center" vertical="center"/>
    </xf>
    <xf numFmtId="182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6" fillId="0" borderId="20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/>
    </xf>
    <xf numFmtId="2" fontId="5" fillId="0" borderId="2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7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 2" xfId="69"/>
    <cellStyle name="Normal 11" xfId="70"/>
    <cellStyle name="Normal 11 2" xfId="71"/>
    <cellStyle name="Normal 12" xfId="72"/>
    <cellStyle name="Normal 12 2" xfId="73"/>
    <cellStyle name="Normal 13" xfId="74"/>
    <cellStyle name="Normal 13 2" xfId="75"/>
    <cellStyle name="Normal 16" xfId="76"/>
    <cellStyle name="Normal 16 2" xfId="77"/>
    <cellStyle name="Normal 19" xfId="78"/>
    <cellStyle name="Normal 19 2" xfId="79"/>
    <cellStyle name="Normal 2" xfId="80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" xfId="89"/>
    <cellStyle name="Normal 2 19" xfId="90"/>
    <cellStyle name="Normal 2 2" xfId="91"/>
    <cellStyle name="Normal 2 2 2" xfId="92"/>
    <cellStyle name="Normal 2 2 3" xfId="93"/>
    <cellStyle name="Normal 2 20" xfId="94"/>
    <cellStyle name="Normal 2 21" xfId="95"/>
    <cellStyle name="Normal 2 22" xfId="96"/>
    <cellStyle name="Normal 2 23" xfId="97"/>
    <cellStyle name="Normal 2 24" xfId="98"/>
    <cellStyle name="Normal 2 25" xfId="99"/>
    <cellStyle name="Normal 2 26" xfId="100"/>
    <cellStyle name="Normal 2 27" xfId="101"/>
    <cellStyle name="Normal 2 28" xfId="102"/>
    <cellStyle name="Normal 2 29" xfId="103"/>
    <cellStyle name="Normal 2 3" xfId="104"/>
    <cellStyle name="Normal 2 30" xfId="105"/>
    <cellStyle name="Normal 2 31" xfId="106"/>
    <cellStyle name="Normal 2 32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114"/>
    <cellStyle name="Normal 20 2" xfId="115"/>
    <cellStyle name="Normal 21" xfId="116"/>
    <cellStyle name="Normal 21 2" xfId="117"/>
    <cellStyle name="Normal 22" xfId="118"/>
    <cellStyle name="Normal 22 2" xfId="119"/>
    <cellStyle name="Normal 23" xfId="120"/>
    <cellStyle name="Normal 23 2" xfId="121"/>
    <cellStyle name="Normal 24" xfId="122"/>
    <cellStyle name="Normal 24 2" xfId="123"/>
    <cellStyle name="Normal 25" xfId="124"/>
    <cellStyle name="Normal 25 2" xfId="125"/>
    <cellStyle name="Normal 28" xfId="126"/>
    <cellStyle name="Normal 28 2" xfId="127"/>
    <cellStyle name="Normal 29" xfId="128"/>
    <cellStyle name="Normal 3" xfId="129"/>
    <cellStyle name="Normal 3 2" xfId="130"/>
    <cellStyle name="Normal 3 3" xfId="131"/>
    <cellStyle name="Normal 4" xfId="132"/>
    <cellStyle name="Normal 4 2" xfId="133"/>
    <cellStyle name="Normal 4 3" xfId="134"/>
    <cellStyle name="Normal 4 4" xfId="135"/>
    <cellStyle name="Normal 5" xfId="136"/>
    <cellStyle name="Normal 5 2" xfId="137"/>
    <cellStyle name="Normal 5 3" xfId="138"/>
    <cellStyle name="Normal 5 4" xfId="139"/>
    <cellStyle name="Normal 6" xfId="140"/>
    <cellStyle name="Normal 6 2" xfId="141"/>
    <cellStyle name="Normal 7" xfId="142"/>
    <cellStyle name="Normal 7 2" xfId="143"/>
    <cellStyle name="Normal 8" xfId="144"/>
    <cellStyle name="Normal 8 2" xfId="145"/>
    <cellStyle name="Normal 9 2" xfId="146"/>
    <cellStyle name="Normal_SPISAK_SUMI_Gabrovo" xfId="147"/>
    <cellStyle name="Normal_SPISAK_SUMI_Gabrovo 2" xfId="148"/>
    <cellStyle name="Note 2" xfId="149"/>
    <cellStyle name="Output 2" xfId="150"/>
    <cellStyle name="Percent 2" xfId="151"/>
    <cellStyle name="Percent 2 2" xfId="152"/>
    <cellStyle name="Title 2" xfId="153"/>
    <cellStyle name="Total 2" xfId="154"/>
    <cellStyle name="Warning Text 2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Бележка" xfId="162"/>
    <cellStyle name="Currency" xfId="163"/>
    <cellStyle name="Currency [0]" xfId="164"/>
    <cellStyle name="Вход" xfId="165"/>
    <cellStyle name="Добър" xfId="166"/>
    <cellStyle name="Заглавие" xfId="167"/>
    <cellStyle name="Заглавие 1" xfId="168"/>
    <cellStyle name="Заглавие 2" xfId="169"/>
    <cellStyle name="Заглавие 3" xfId="170"/>
    <cellStyle name="Заглавие 4" xfId="171"/>
    <cellStyle name="Comma" xfId="172"/>
    <cellStyle name="Comma [0]" xfId="173"/>
    <cellStyle name="Изход" xfId="174"/>
    <cellStyle name="Изчисление" xfId="175"/>
    <cellStyle name="Контролна клетка" xfId="176"/>
    <cellStyle name="Лош" xfId="177"/>
    <cellStyle name="Неутрален" xfId="178"/>
    <cellStyle name="Нормален 2" xfId="179"/>
    <cellStyle name="Нормален 3" xfId="180"/>
    <cellStyle name="Нормален 4" xfId="181"/>
    <cellStyle name="Обяснителен текст" xfId="182"/>
    <cellStyle name="Предупредителен текст" xfId="183"/>
    <cellStyle name="Followed Hyperlink" xfId="184"/>
    <cellStyle name="Percent" xfId="185"/>
    <cellStyle name="Свързана клетка" xfId="186"/>
    <cellStyle name="Сума" xfId="187"/>
    <cellStyle name="Hyperlink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16</xdr:row>
      <xdr:rowOff>28575</xdr:rowOff>
    </xdr:from>
    <xdr:to>
      <xdr:col>15</xdr:col>
      <xdr:colOff>285750</xdr:colOff>
      <xdr:row>31</xdr:row>
      <xdr:rowOff>28575</xdr:rowOff>
    </xdr:to>
    <xdr:pic>
      <xdr:nvPicPr>
        <xdr:cNvPr id="1" name="Picture 1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790825"/>
          <a:ext cx="4914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16</xdr:row>
      <xdr:rowOff>0</xdr:rowOff>
    </xdr:from>
    <xdr:to>
      <xdr:col>24</xdr:col>
      <xdr:colOff>47625</xdr:colOff>
      <xdr:row>30</xdr:row>
      <xdr:rowOff>152400</xdr:rowOff>
    </xdr:to>
    <xdr:pic>
      <xdr:nvPicPr>
        <xdr:cNvPr id="2" name="Picture 1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2762250"/>
          <a:ext cx="50006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zoomScale="112" zoomScaleNormal="112" zoomScalePageLayoutView="0" workbookViewId="0" topLeftCell="A18">
      <selection activeCell="G49" sqref="G49"/>
    </sheetView>
  </sheetViews>
  <sheetFormatPr defaultColWidth="9.140625" defaultRowHeight="12.75"/>
  <cols>
    <col min="1" max="1" width="6.57421875" style="37" customWidth="1"/>
    <col min="2" max="2" width="58.421875" style="37" customWidth="1"/>
    <col min="3" max="3" width="17.8515625" style="51" customWidth="1"/>
    <col min="4" max="4" width="24.00390625" style="37" customWidth="1"/>
    <col min="5" max="5" width="18.00390625" style="37" customWidth="1"/>
    <col min="6" max="6" width="16.57421875" style="52" customWidth="1"/>
    <col min="7" max="9" width="9.140625" style="37" customWidth="1"/>
    <col min="10" max="16384" width="9.140625" style="50" customWidth="1"/>
  </cols>
  <sheetData>
    <row r="1" spans="1:6" ht="15">
      <c r="A1" s="2" t="s">
        <v>46</v>
      </c>
      <c r="B1" s="2"/>
      <c r="C1" s="75"/>
      <c r="D1" s="2"/>
      <c r="E1" s="76"/>
      <c r="F1" s="3"/>
    </row>
    <row r="2" spans="1:6" ht="15.75" customHeight="1">
      <c r="A2" s="136" t="s">
        <v>34</v>
      </c>
      <c r="B2" s="136"/>
      <c r="C2" s="136"/>
      <c r="D2" s="136"/>
      <c r="E2" s="136"/>
      <c r="F2" s="136"/>
    </row>
    <row r="3" spans="1:6" ht="15.75">
      <c r="A3" s="90"/>
      <c r="B3" s="90"/>
      <c r="C3" s="90"/>
      <c r="D3" s="90"/>
      <c r="E3" s="90"/>
      <c r="F3" s="96"/>
    </row>
    <row r="4" spans="1:14" ht="16.5" customHeight="1">
      <c r="A4" s="136" t="s">
        <v>65</v>
      </c>
      <c r="B4" s="136"/>
      <c r="C4" s="136"/>
      <c r="D4" s="136"/>
      <c r="E4" s="136"/>
      <c r="F4" s="136"/>
      <c r="G4" s="60"/>
      <c r="H4" s="60"/>
      <c r="I4" s="60"/>
      <c r="J4" s="60"/>
      <c r="K4" s="60"/>
      <c r="L4" s="60"/>
      <c r="M4" s="60"/>
      <c r="N4" s="60"/>
    </row>
    <row r="5" spans="1:14" ht="12" customHeight="1">
      <c r="A5" s="97"/>
      <c r="B5" s="97"/>
      <c r="C5" s="97"/>
      <c r="D5" s="97"/>
      <c r="E5" s="97"/>
      <c r="F5" s="97"/>
      <c r="G5" s="60"/>
      <c r="H5" s="60"/>
      <c r="I5" s="60"/>
      <c r="J5" s="60"/>
      <c r="K5" s="60"/>
      <c r="L5" s="60"/>
      <c r="M5" s="60"/>
      <c r="N5" s="60"/>
    </row>
    <row r="6" spans="1:6" ht="30.75" customHeight="1">
      <c r="A6" s="137" t="s">
        <v>173</v>
      </c>
      <c r="B6" s="137"/>
      <c r="C6" s="137"/>
      <c r="D6" s="137"/>
      <c r="E6" s="137"/>
      <c r="F6" s="137"/>
    </row>
    <row r="8" spans="1:6" ht="44.25" customHeight="1">
      <c r="A8" s="108" t="s">
        <v>31</v>
      </c>
      <c r="B8" s="108" t="s">
        <v>32</v>
      </c>
      <c r="C8" s="108" t="s">
        <v>36</v>
      </c>
      <c r="D8" s="108" t="s">
        <v>47</v>
      </c>
      <c r="E8" s="108" t="s">
        <v>37</v>
      </c>
      <c r="F8" s="109" t="s">
        <v>35</v>
      </c>
    </row>
    <row r="9" spans="1:6" ht="12" customHeight="1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</row>
    <row r="10" spans="1:6" ht="27" customHeight="1">
      <c r="A10" s="94" t="s">
        <v>40</v>
      </c>
      <c r="B10" s="95" t="s">
        <v>33</v>
      </c>
      <c r="C10" s="120"/>
      <c r="D10" s="89"/>
      <c r="E10" s="121"/>
      <c r="F10" s="115"/>
    </row>
    <row r="11" spans="1:8" s="54" customFormat="1" ht="12">
      <c r="A11" s="91">
        <v>1</v>
      </c>
      <c r="B11" s="110" t="s">
        <v>57</v>
      </c>
      <c r="C11" s="111" t="s">
        <v>138</v>
      </c>
      <c r="D11" s="112">
        <v>25</v>
      </c>
      <c r="E11" s="113"/>
      <c r="F11" s="128"/>
      <c r="G11" s="53"/>
      <c r="H11" s="53"/>
    </row>
    <row r="12" spans="1:8" s="54" customFormat="1" ht="24">
      <c r="A12" s="91">
        <v>2</v>
      </c>
      <c r="B12" s="110" t="s">
        <v>190</v>
      </c>
      <c r="C12" s="111" t="s">
        <v>29</v>
      </c>
      <c r="D12" s="114">
        <v>67.94500000000001</v>
      </c>
      <c r="E12" s="113"/>
      <c r="F12" s="128"/>
      <c r="G12" s="53"/>
      <c r="H12" s="53"/>
    </row>
    <row r="13" spans="1:8" s="54" customFormat="1" ht="12">
      <c r="A13" s="91">
        <v>3</v>
      </c>
      <c r="B13" s="110" t="s">
        <v>56</v>
      </c>
      <c r="C13" s="111" t="s">
        <v>139</v>
      </c>
      <c r="D13" s="114">
        <v>56.3</v>
      </c>
      <c r="E13" s="113"/>
      <c r="F13" s="128"/>
      <c r="G13" s="53"/>
      <c r="H13" s="53"/>
    </row>
    <row r="14" spans="1:9" s="54" customFormat="1" ht="12">
      <c r="A14" s="91">
        <v>4</v>
      </c>
      <c r="B14" s="110" t="s">
        <v>141</v>
      </c>
      <c r="C14" s="111" t="s">
        <v>139</v>
      </c>
      <c r="D14" s="114">
        <v>31.620000000000005</v>
      </c>
      <c r="E14" s="113"/>
      <c r="F14" s="128"/>
      <c r="G14" s="53"/>
      <c r="H14" s="53"/>
      <c r="I14" s="53"/>
    </row>
    <row r="15" spans="1:9" s="54" customFormat="1" ht="24">
      <c r="A15" s="91">
        <v>5</v>
      </c>
      <c r="B15" s="110" t="s">
        <v>66</v>
      </c>
      <c r="C15" s="111" t="s">
        <v>139</v>
      </c>
      <c r="D15" s="114">
        <v>4.2</v>
      </c>
      <c r="E15" s="113"/>
      <c r="F15" s="128"/>
      <c r="G15" s="53"/>
      <c r="H15" s="53"/>
      <c r="I15" s="53"/>
    </row>
    <row r="16" spans="1:9" s="54" customFormat="1" ht="12">
      <c r="A16" s="91">
        <v>6</v>
      </c>
      <c r="B16" s="110" t="s">
        <v>67</v>
      </c>
      <c r="C16" s="111" t="s">
        <v>138</v>
      </c>
      <c r="D16" s="112">
        <v>3</v>
      </c>
      <c r="E16" s="113"/>
      <c r="F16" s="128"/>
      <c r="G16" s="53"/>
      <c r="H16" s="53"/>
      <c r="I16" s="53"/>
    </row>
    <row r="17" spans="1:9" s="54" customFormat="1" ht="13.5">
      <c r="A17" s="91">
        <v>7</v>
      </c>
      <c r="B17" s="110" t="s">
        <v>68</v>
      </c>
      <c r="C17" s="111" t="s">
        <v>29</v>
      </c>
      <c r="D17" s="114">
        <v>3</v>
      </c>
      <c r="E17" s="113"/>
      <c r="F17" s="128"/>
      <c r="G17" s="53"/>
      <c r="H17" s="53"/>
      <c r="I17" s="53"/>
    </row>
    <row r="18" spans="1:9" s="54" customFormat="1" ht="12">
      <c r="A18" s="91">
        <v>8</v>
      </c>
      <c r="B18" s="110" t="s">
        <v>69</v>
      </c>
      <c r="C18" s="111" t="s">
        <v>138</v>
      </c>
      <c r="D18" s="112">
        <v>7</v>
      </c>
      <c r="E18" s="113"/>
      <c r="F18" s="128"/>
      <c r="G18" s="53"/>
      <c r="H18" s="53"/>
      <c r="I18" s="53"/>
    </row>
    <row r="19" spans="1:9" s="54" customFormat="1" ht="15" customHeight="1">
      <c r="A19" s="91">
        <v>9</v>
      </c>
      <c r="B19" s="110" t="s">
        <v>78</v>
      </c>
      <c r="C19" s="111" t="s">
        <v>138</v>
      </c>
      <c r="D19" s="112">
        <v>7</v>
      </c>
      <c r="E19" s="113"/>
      <c r="F19" s="128"/>
      <c r="G19" s="53"/>
      <c r="H19" s="53"/>
      <c r="I19" s="53"/>
    </row>
    <row r="20" spans="1:9" s="54" customFormat="1" ht="24">
      <c r="A20" s="91">
        <v>10</v>
      </c>
      <c r="B20" s="110" t="s">
        <v>134</v>
      </c>
      <c r="C20" s="111" t="s">
        <v>139</v>
      </c>
      <c r="D20" s="114">
        <v>144.29</v>
      </c>
      <c r="E20" s="113"/>
      <c r="F20" s="128"/>
      <c r="G20" s="53"/>
      <c r="H20" s="53"/>
      <c r="I20" s="53"/>
    </row>
    <row r="21" spans="1:9" s="54" customFormat="1" ht="13.5">
      <c r="A21" s="91">
        <v>11</v>
      </c>
      <c r="B21" s="110" t="s">
        <v>52</v>
      </c>
      <c r="C21" s="111" t="s">
        <v>29</v>
      </c>
      <c r="D21" s="114">
        <v>28.858000000000004</v>
      </c>
      <c r="E21" s="113"/>
      <c r="F21" s="128"/>
      <c r="G21" s="53"/>
      <c r="H21" s="53"/>
      <c r="I21" s="53"/>
    </row>
    <row r="22" spans="1:9" s="54" customFormat="1" ht="13.5">
      <c r="A22" s="91">
        <v>12</v>
      </c>
      <c r="B22" s="110" t="s">
        <v>135</v>
      </c>
      <c r="C22" s="111" t="s">
        <v>30</v>
      </c>
      <c r="D22" s="114">
        <v>5.4356</v>
      </c>
      <c r="E22" s="113"/>
      <c r="F22" s="128"/>
      <c r="G22" s="53"/>
      <c r="H22" s="53"/>
      <c r="I22" s="53"/>
    </row>
    <row r="23" spans="1:9" s="54" customFormat="1" ht="13.5">
      <c r="A23" s="91">
        <v>13</v>
      </c>
      <c r="B23" s="110" t="s">
        <v>25</v>
      </c>
      <c r="C23" s="111" t="s">
        <v>30</v>
      </c>
      <c r="D23" s="114">
        <v>5.4356</v>
      </c>
      <c r="E23" s="113"/>
      <c r="F23" s="128"/>
      <c r="G23" s="53"/>
      <c r="H23" s="53"/>
      <c r="I23" s="53"/>
    </row>
    <row r="24" spans="1:9" s="54" customFormat="1" ht="13.5">
      <c r="A24" s="91">
        <v>14</v>
      </c>
      <c r="B24" s="110" t="s">
        <v>26</v>
      </c>
      <c r="C24" s="111" t="s">
        <v>30</v>
      </c>
      <c r="D24" s="114">
        <v>5.4356</v>
      </c>
      <c r="E24" s="113"/>
      <c r="F24" s="128"/>
      <c r="G24" s="53"/>
      <c r="H24" s="53"/>
      <c r="I24" s="53"/>
    </row>
    <row r="25" spans="1:9" s="54" customFormat="1" ht="13.5">
      <c r="A25" s="91">
        <v>15</v>
      </c>
      <c r="B25" s="110" t="s">
        <v>27</v>
      </c>
      <c r="C25" s="111" t="s">
        <v>30</v>
      </c>
      <c r="D25" s="114">
        <v>5.4356</v>
      </c>
      <c r="E25" s="113"/>
      <c r="F25" s="128"/>
      <c r="G25" s="53"/>
      <c r="H25" s="53"/>
      <c r="I25" s="53"/>
    </row>
    <row r="26" spans="1:9" s="54" customFormat="1" ht="12">
      <c r="A26" s="91">
        <v>16</v>
      </c>
      <c r="B26" s="110" t="s">
        <v>48</v>
      </c>
      <c r="C26" s="111" t="s">
        <v>138</v>
      </c>
      <c r="D26" s="112">
        <v>7</v>
      </c>
      <c r="E26" s="113"/>
      <c r="F26" s="128"/>
      <c r="G26" s="53"/>
      <c r="H26" s="53"/>
      <c r="I26" s="53"/>
    </row>
    <row r="27" spans="1:9" s="54" customFormat="1" ht="25.5" customHeight="1">
      <c r="A27" s="93"/>
      <c r="B27" s="135" t="s">
        <v>179</v>
      </c>
      <c r="C27" s="135"/>
      <c r="D27" s="135"/>
      <c r="E27" s="135"/>
      <c r="F27" s="129"/>
      <c r="G27" s="53"/>
      <c r="H27" s="53"/>
      <c r="I27" s="53"/>
    </row>
    <row r="28" spans="1:9" s="54" customFormat="1" ht="34.5" customHeight="1">
      <c r="A28" s="94" t="s">
        <v>41</v>
      </c>
      <c r="B28" s="95" t="s">
        <v>38</v>
      </c>
      <c r="C28" s="91"/>
      <c r="D28" s="116"/>
      <c r="E28" s="122"/>
      <c r="F28" s="115"/>
      <c r="G28" s="53"/>
      <c r="H28" s="56"/>
      <c r="I28" s="53"/>
    </row>
    <row r="29" spans="1:9" s="54" customFormat="1" ht="12">
      <c r="A29" s="91">
        <v>1</v>
      </c>
      <c r="B29" s="110" t="s">
        <v>70</v>
      </c>
      <c r="C29" s="111" t="s">
        <v>138</v>
      </c>
      <c r="D29" s="112">
        <v>15</v>
      </c>
      <c r="E29" s="113"/>
      <c r="F29" s="128"/>
      <c r="G29" s="53"/>
      <c r="H29" s="53"/>
      <c r="I29" s="53"/>
    </row>
    <row r="30" spans="1:9" s="54" customFormat="1" ht="24">
      <c r="A30" s="91">
        <v>2</v>
      </c>
      <c r="B30" s="110" t="s">
        <v>191</v>
      </c>
      <c r="C30" s="111" t="s">
        <v>29</v>
      </c>
      <c r="D30" s="114">
        <v>13.2</v>
      </c>
      <c r="E30" s="113"/>
      <c r="F30" s="128"/>
      <c r="G30" s="53"/>
      <c r="H30" s="53"/>
      <c r="I30" s="53"/>
    </row>
    <row r="31" spans="1:9" s="54" customFormat="1" ht="13.5">
      <c r="A31" s="91">
        <v>3</v>
      </c>
      <c r="B31" s="110" t="s">
        <v>71</v>
      </c>
      <c r="C31" s="111" t="s">
        <v>29</v>
      </c>
      <c r="D31" s="114">
        <v>3.7624999999999997</v>
      </c>
      <c r="E31" s="113"/>
      <c r="F31" s="128"/>
      <c r="G31" s="53"/>
      <c r="H31" s="53"/>
      <c r="I31" s="53"/>
    </row>
    <row r="32" spans="1:9" s="54" customFormat="1" ht="12">
      <c r="A32" s="91">
        <v>4</v>
      </c>
      <c r="B32" s="110" t="s">
        <v>184</v>
      </c>
      <c r="C32" s="111" t="s">
        <v>138</v>
      </c>
      <c r="D32" s="114">
        <v>2</v>
      </c>
      <c r="E32" s="113"/>
      <c r="F32" s="128"/>
      <c r="G32" s="53"/>
      <c r="H32" s="53"/>
      <c r="I32" s="53"/>
    </row>
    <row r="33" spans="1:9" s="54" customFormat="1" ht="12">
      <c r="A33" s="91">
        <v>5</v>
      </c>
      <c r="B33" s="110" t="s">
        <v>72</v>
      </c>
      <c r="C33" s="111" t="s">
        <v>139</v>
      </c>
      <c r="D33" s="114">
        <v>8</v>
      </c>
      <c r="E33" s="113"/>
      <c r="F33" s="128"/>
      <c r="G33" s="53"/>
      <c r="H33" s="53"/>
      <c r="I33" s="53"/>
    </row>
    <row r="34" spans="1:9" s="54" customFormat="1" ht="12">
      <c r="A34" s="91">
        <v>6</v>
      </c>
      <c r="B34" s="110" t="s">
        <v>141</v>
      </c>
      <c r="C34" s="111" t="s">
        <v>139</v>
      </c>
      <c r="D34" s="114">
        <v>8</v>
      </c>
      <c r="E34" s="113"/>
      <c r="F34" s="128"/>
      <c r="G34" s="53"/>
      <c r="H34" s="53"/>
      <c r="I34" s="53"/>
    </row>
    <row r="35" spans="1:9" s="54" customFormat="1" ht="12">
      <c r="A35" s="91">
        <v>7</v>
      </c>
      <c r="B35" s="110" t="s">
        <v>172</v>
      </c>
      <c r="C35" s="111" t="s">
        <v>139</v>
      </c>
      <c r="D35" s="114">
        <v>29.200000000000003</v>
      </c>
      <c r="E35" s="113"/>
      <c r="F35" s="128"/>
      <c r="G35" s="53"/>
      <c r="H35" s="53"/>
      <c r="I35" s="53"/>
    </row>
    <row r="36" spans="1:9" s="54" customFormat="1" ht="13.5">
      <c r="A36" s="91">
        <v>8</v>
      </c>
      <c r="B36" s="110" t="s">
        <v>52</v>
      </c>
      <c r="C36" s="111" t="s">
        <v>29</v>
      </c>
      <c r="D36" s="114">
        <v>5.840000000000001</v>
      </c>
      <c r="E36" s="113"/>
      <c r="F36" s="128"/>
      <c r="G36" s="53"/>
      <c r="H36" s="53"/>
      <c r="I36" s="53"/>
    </row>
    <row r="37" spans="1:9" s="54" customFormat="1" ht="13.5">
      <c r="A37" s="91">
        <v>9</v>
      </c>
      <c r="B37" s="110" t="s">
        <v>131</v>
      </c>
      <c r="C37" s="111" t="s">
        <v>29</v>
      </c>
      <c r="D37" s="114">
        <v>15</v>
      </c>
      <c r="E37" s="88"/>
      <c r="F37" s="128"/>
      <c r="G37" s="53"/>
      <c r="H37" s="53"/>
      <c r="I37" s="53"/>
    </row>
    <row r="38" spans="1:9" s="54" customFormat="1" ht="13.5">
      <c r="A38" s="91">
        <v>10</v>
      </c>
      <c r="B38" s="110" t="s">
        <v>130</v>
      </c>
      <c r="C38" s="111" t="s">
        <v>29</v>
      </c>
      <c r="D38" s="114">
        <v>195</v>
      </c>
      <c r="E38" s="113"/>
      <c r="F38" s="128"/>
      <c r="G38" s="53"/>
      <c r="H38" s="53"/>
      <c r="I38" s="53"/>
    </row>
    <row r="39" spans="1:9" s="54" customFormat="1" ht="13.5">
      <c r="A39" s="91">
        <v>11</v>
      </c>
      <c r="B39" s="110" t="s">
        <v>73</v>
      </c>
      <c r="C39" s="111" t="s">
        <v>29</v>
      </c>
      <c r="D39" s="114">
        <v>1.056</v>
      </c>
      <c r="E39" s="113"/>
      <c r="F39" s="128"/>
      <c r="G39" s="53"/>
      <c r="H39" s="53"/>
      <c r="I39" s="53"/>
    </row>
    <row r="40" spans="1:10" s="54" customFormat="1" ht="13.5">
      <c r="A40" s="91">
        <v>12</v>
      </c>
      <c r="B40" s="110" t="s">
        <v>25</v>
      </c>
      <c r="C40" s="111" t="s">
        <v>30</v>
      </c>
      <c r="D40" s="114">
        <v>1.056</v>
      </c>
      <c r="E40" s="113"/>
      <c r="F40" s="128"/>
      <c r="G40" s="53"/>
      <c r="H40" s="53"/>
      <c r="I40" s="53"/>
      <c r="J40" s="54" t="s">
        <v>46</v>
      </c>
    </row>
    <row r="41" spans="1:9" s="54" customFormat="1" ht="13.5">
      <c r="A41" s="91">
        <v>13</v>
      </c>
      <c r="B41" s="110" t="s">
        <v>26</v>
      </c>
      <c r="C41" s="111" t="s">
        <v>30</v>
      </c>
      <c r="D41" s="114">
        <v>1.056</v>
      </c>
      <c r="E41" s="113"/>
      <c r="F41" s="128"/>
      <c r="G41" s="53"/>
      <c r="H41" s="53"/>
      <c r="I41" s="53"/>
    </row>
    <row r="42" spans="1:9" s="54" customFormat="1" ht="13.5">
      <c r="A42" s="91">
        <v>14</v>
      </c>
      <c r="B42" s="110" t="s">
        <v>27</v>
      </c>
      <c r="C42" s="111" t="s">
        <v>30</v>
      </c>
      <c r="D42" s="114">
        <v>1.056</v>
      </c>
      <c r="E42" s="113"/>
      <c r="F42" s="128"/>
      <c r="G42" s="53"/>
      <c r="H42" s="53"/>
      <c r="I42" s="53"/>
    </row>
    <row r="43" spans="1:9" s="54" customFormat="1" ht="12">
      <c r="A43" s="91">
        <v>15</v>
      </c>
      <c r="B43" s="110" t="s">
        <v>60</v>
      </c>
      <c r="C43" s="111" t="s">
        <v>138</v>
      </c>
      <c r="D43" s="112">
        <v>1</v>
      </c>
      <c r="E43" s="113"/>
      <c r="F43" s="128"/>
      <c r="G43" s="53"/>
      <c r="H43" s="53"/>
      <c r="I43" s="53"/>
    </row>
    <row r="44" spans="1:9" s="54" customFormat="1" ht="30" customHeight="1">
      <c r="A44" s="93"/>
      <c r="B44" s="135" t="s">
        <v>178</v>
      </c>
      <c r="C44" s="135"/>
      <c r="D44" s="135"/>
      <c r="E44" s="135"/>
      <c r="F44" s="129"/>
      <c r="G44" s="53"/>
      <c r="H44" s="53"/>
      <c r="I44" s="53"/>
    </row>
    <row r="45" spans="1:9" s="54" customFormat="1" ht="35.25" customHeight="1">
      <c r="A45" s="94" t="s">
        <v>42</v>
      </c>
      <c r="B45" s="95" t="s">
        <v>39</v>
      </c>
      <c r="C45" s="91"/>
      <c r="D45" s="116"/>
      <c r="E45" s="122"/>
      <c r="F45" s="128"/>
      <c r="G45" s="53"/>
      <c r="H45" s="53"/>
      <c r="I45" s="53"/>
    </row>
    <row r="46" spans="1:9" s="54" customFormat="1" ht="36">
      <c r="A46" s="91">
        <v>1</v>
      </c>
      <c r="B46" s="110" t="s">
        <v>83</v>
      </c>
      <c r="C46" s="111" t="s">
        <v>29</v>
      </c>
      <c r="D46" s="116">
        <v>445.02200000000005</v>
      </c>
      <c r="E46" s="113"/>
      <c r="F46" s="128"/>
      <c r="G46" s="53"/>
      <c r="H46" s="53"/>
      <c r="I46" s="53"/>
    </row>
    <row r="47" spans="1:9" s="54" customFormat="1" ht="36">
      <c r="A47" s="91">
        <v>2</v>
      </c>
      <c r="B47" s="110" t="s">
        <v>188</v>
      </c>
      <c r="C47" s="111" t="s">
        <v>29</v>
      </c>
      <c r="D47" s="114">
        <v>341.8</v>
      </c>
      <c r="E47" s="113"/>
      <c r="F47" s="128"/>
      <c r="G47" s="53"/>
      <c r="H47" s="53"/>
      <c r="I47" s="53"/>
    </row>
    <row r="48" spans="1:9" s="57" customFormat="1" ht="36">
      <c r="A48" s="91">
        <v>3</v>
      </c>
      <c r="B48" s="110" t="s">
        <v>86</v>
      </c>
      <c r="C48" s="111" t="s">
        <v>29</v>
      </c>
      <c r="D48" s="114">
        <v>22.705</v>
      </c>
      <c r="E48" s="113"/>
      <c r="F48" s="128"/>
      <c r="G48" s="53"/>
      <c r="H48" s="55"/>
      <c r="I48" s="55"/>
    </row>
    <row r="49" spans="1:9" s="57" customFormat="1" ht="36">
      <c r="A49" s="91">
        <v>4</v>
      </c>
      <c r="B49" s="110" t="s">
        <v>84</v>
      </c>
      <c r="C49" s="111" t="s">
        <v>29</v>
      </c>
      <c r="D49" s="114">
        <v>7.256999999999999</v>
      </c>
      <c r="E49" s="113"/>
      <c r="F49" s="128"/>
      <c r="G49" s="55"/>
      <c r="H49" s="55"/>
      <c r="I49" s="55"/>
    </row>
    <row r="50" spans="1:9" s="54" customFormat="1" ht="36">
      <c r="A50" s="91">
        <v>5</v>
      </c>
      <c r="B50" s="110" t="s">
        <v>85</v>
      </c>
      <c r="C50" s="111" t="s">
        <v>29</v>
      </c>
      <c r="D50" s="114">
        <v>15.26</v>
      </c>
      <c r="E50" s="113"/>
      <c r="F50" s="128"/>
      <c r="G50" s="55"/>
      <c r="H50" s="53"/>
      <c r="I50" s="53"/>
    </row>
    <row r="51" spans="1:7" s="54" customFormat="1" ht="12">
      <c r="A51" s="91">
        <v>6</v>
      </c>
      <c r="B51" s="110" t="s">
        <v>136</v>
      </c>
      <c r="C51" s="111" t="s">
        <v>139</v>
      </c>
      <c r="D51" s="114">
        <v>201.15</v>
      </c>
      <c r="E51" s="113"/>
      <c r="F51" s="128"/>
      <c r="G51" s="56"/>
    </row>
    <row r="52" spans="1:6" s="54" customFormat="1" ht="13.5">
      <c r="A52" s="91">
        <v>7</v>
      </c>
      <c r="B52" s="110" t="s">
        <v>79</v>
      </c>
      <c r="C52" s="111" t="s">
        <v>29</v>
      </c>
      <c r="D52" s="114">
        <v>7.884</v>
      </c>
      <c r="E52" s="113"/>
      <c r="F52" s="128"/>
    </row>
    <row r="53" spans="1:6" s="54" customFormat="1" ht="13.5">
      <c r="A53" s="91">
        <v>8</v>
      </c>
      <c r="B53" s="110" t="s">
        <v>185</v>
      </c>
      <c r="C53" s="111" t="s">
        <v>29</v>
      </c>
      <c r="D53" s="114">
        <v>23</v>
      </c>
      <c r="E53" s="113"/>
      <c r="F53" s="128"/>
    </row>
    <row r="54" spans="1:6" s="54" customFormat="1" ht="13.5">
      <c r="A54" s="91">
        <v>9</v>
      </c>
      <c r="B54" s="110" t="s">
        <v>99</v>
      </c>
      <c r="C54" s="111" t="s">
        <v>29</v>
      </c>
      <c r="D54" s="114">
        <v>40</v>
      </c>
      <c r="E54" s="113"/>
      <c r="F54" s="128"/>
    </row>
    <row r="55" spans="1:6" s="54" customFormat="1" ht="12">
      <c r="A55" s="91">
        <v>10</v>
      </c>
      <c r="B55" s="110" t="s">
        <v>53</v>
      </c>
      <c r="C55" s="111" t="s">
        <v>139</v>
      </c>
      <c r="D55" s="114">
        <v>148</v>
      </c>
      <c r="E55" s="113"/>
      <c r="F55" s="128"/>
    </row>
    <row r="56" spans="1:6" s="54" customFormat="1" ht="12">
      <c r="A56" s="91">
        <v>11</v>
      </c>
      <c r="B56" s="110" t="s">
        <v>54</v>
      </c>
      <c r="C56" s="111" t="s">
        <v>139</v>
      </c>
      <c r="D56" s="114">
        <v>226</v>
      </c>
      <c r="E56" s="113"/>
      <c r="F56" s="128"/>
    </row>
    <row r="57" spans="1:7" s="54" customFormat="1" ht="24">
      <c r="A57" s="91">
        <v>12</v>
      </c>
      <c r="B57" s="110" t="s">
        <v>102</v>
      </c>
      <c r="C57" s="111" t="s">
        <v>139</v>
      </c>
      <c r="D57" s="114">
        <v>72</v>
      </c>
      <c r="E57" s="113"/>
      <c r="F57" s="128"/>
      <c r="G57" s="53"/>
    </row>
    <row r="58" spans="1:9" ht="13.5">
      <c r="A58" s="91">
        <v>13</v>
      </c>
      <c r="B58" s="110" t="s">
        <v>51</v>
      </c>
      <c r="C58" s="111" t="s">
        <v>29</v>
      </c>
      <c r="D58" s="114">
        <v>485.02200000000005</v>
      </c>
      <c r="E58" s="113"/>
      <c r="F58" s="128"/>
      <c r="G58" s="53"/>
      <c r="H58" s="50"/>
      <c r="I58" s="50"/>
    </row>
    <row r="59" spans="1:7" s="59" customFormat="1" ht="13.5">
      <c r="A59" s="91">
        <v>14</v>
      </c>
      <c r="B59" s="118" t="s">
        <v>55</v>
      </c>
      <c r="C59" s="111" t="s">
        <v>29</v>
      </c>
      <c r="D59" s="116">
        <v>25</v>
      </c>
      <c r="E59" s="88"/>
      <c r="F59" s="128"/>
      <c r="G59" s="37"/>
    </row>
    <row r="60" spans="1:7" s="59" customFormat="1" ht="12">
      <c r="A60" s="91">
        <v>15</v>
      </c>
      <c r="B60" s="118" t="s">
        <v>132</v>
      </c>
      <c r="C60" s="111" t="s">
        <v>62</v>
      </c>
      <c r="D60" s="117">
        <v>450</v>
      </c>
      <c r="E60" s="88"/>
      <c r="F60" s="128"/>
      <c r="G60" s="58"/>
    </row>
    <row r="61" spans="1:7" s="59" customFormat="1" ht="24">
      <c r="A61" s="91">
        <v>16</v>
      </c>
      <c r="B61" s="110" t="s">
        <v>186</v>
      </c>
      <c r="C61" s="111" t="s">
        <v>29</v>
      </c>
      <c r="D61" s="117">
        <v>16</v>
      </c>
      <c r="E61" s="88"/>
      <c r="F61" s="128"/>
      <c r="G61" s="58"/>
    </row>
    <row r="62" spans="1:7" s="59" customFormat="1" ht="13.5">
      <c r="A62" s="91">
        <v>17</v>
      </c>
      <c r="B62" s="110" t="s">
        <v>187</v>
      </c>
      <c r="C62" s="111" t="s">
        <v>29</v>
      </c>
      <c r="D62" s="116">
        <v>52</v>
      </c>
      <c r="E62" s="88"/>
      <c r="F62" s="128"/>
      <c r="G62" s="58"/>
    </row>
    <row r="63" spans="1:7" s="59" customFormat="1" ht="13.5">
      <c r="A63" s="91">
        <v>18</v>
      </c>
      <c r="B63" s="110" t="s">
        <v>100</v>
      </c>
      <c r="C63" s="111" t="s">
        <v>29</v>
      </c>
      <c r="D63" s="116">
        <v>52</v>
      </c>
      <c r="E63" s="88"/>
      <c r="F63" s="128"/>
      <c r="G63" s="58"/>
    </row>
    <row r="64" spans="1:7" s="59" customFormat="1" ht="12">
      <c r="A64" s="91">
        <v>19</v>
      </c>
      <c r="B64" s="110" t="s">
        <v>101</v>
      </c>
      <c r="C64" s="111" t="s">
        <v>139</v>
      </c>
      <c r="D64" s="114">
        <v>35</v>
      </c>
      <c r="E64" s="113"/>
      <c r="F64" s="128"/>
      <c r="G64" s="58"/>
    </row>
    <row r="65" spans="1:7" s="59" customFormat="1" ht="12.75" customHeight="1">
      <c r="A65" s="91">
        <v>20</v>
      </c>
      <c r="B65" s="110" t="s">
        <v>103</v>
      </c>
      <c r="C65" s="111" t="s">
        <v>139</v>
      </c>
      <c r="D65" s="116">
        <v>42</v>
      </c>
      <c r="E65" s="88"/>
      <c r="F65" s="128"/>
      <c r="G65" s="58"/>
    </row>
    <row r="66" spans="1:7" s="59" customFormat="1" ht="12">
      <c r="A66" s="91">
        <v>21</v>
      </c>
      <c r="B66" s="110" t="s">
        <v>104</v>
      </c>
      <c r="C66" s="111" t="s">
        <v>139</v>
      </c>
      <c r="D66" s="116">
        <v>42</v>
      </c>
      <c r="E66" s="88"/>
      <c r="F66" s="128"/>
      <c r="G66" s="58"/>
    </row>
    <row r="67" spans="1:7" s="59" customFormat="1" ht="12.75" customHeight="1">
      <c r="A67" s="91">
        <v>22</v>
      </c>
      <c r="B67" s="110" t="s">
        <v>105</v>
      </c>
      <c r="C67" s="91" t="s">
        <v>138</v>
      </c>
      <c r="D67" s="119">
        <v>20</v>
      </c>
      <c r="E67" s="88"/>
      <c r="F67" s="128"/>
      <c r="G67" s="58"/>
    </row>
    <row r="68" spans="1:7" s="59" customFormat="1" ht="12">
      <c r="A68" s="91">
        <v>23</v>
      </c>
      <c r="B68" s="110" t="s">
        <v>24</v>
      </c>
      <c r="C68" s="111" t="s">
        <v>139</v>
      </c>
      <c r="D68" s="116">
        <v>173.49</v>
      </c>
      <c r="E68" s="88"/>
      <c r="F68" s="128"/>
      <c r="G68" s="58"/>
    </row>
    <row r="69" spans="1:7" s="59" customFormat="1" ht="13.5">
      <c r="A69" s="91">
        <v>24</v>
      </c>
      <c r="B69" s="110" t="s">
        <v>137</v>
      </c>
      <c r="C69" s="111" t="s">
        <v>29</v>
      </c>
      <c r="D69" s="116">
        <v>491.25</v>
      </c>
      <c r="E69" s="113"/>
      <c r="F69" s="128"/>
      <c r="G69" s="58"/>
    </row>
    <row r="70" spans="1:7" s="59" customFormat="1" ht="37.5" customHeight="1">
      <c r="A70" s="93"/>
      <c r="B70" s="135" t="s">
        <v>177</v>
      </c>
      <c r="C70" s="135"/>
      <c r="D70" s="135"/>
      <c r="E70" s="135"/>
      <c r="F70" s="129"/>
      <c r="G70" s="58"/>
    </row>
    <row r="71" spans="1:7" s="59" customFormat="1" ht="28.5" customHeight="1">
      <c r="A71" s="94" t="s">
        <v>43</v>
      </c>
      <c r="B71" s="95" t="s">
        <v>63</v>
      </c>
      <c r="C71" s="91"/>
      <c r="D71" s="116"/>
      <c r="E71" s="122"/>
      <c r="F71" s="128"/>
      <c r="G71" s="58"/>
    </row>
    <row r="72" spans="1:9" s="59" customFormat="1" ht="15.75">
      <c r="A72" s="98">
        <v>1</v>
      </c>
      <c r="B72" s="110" t="s">
        <v>87</v>
      </c>
      <c r="C72" s="111" t="s">
        <v>64</v>
      </c>
      <c r="D72" s="114">
        <v>181</v>
      </c>
      <c r="E72" s="113"/>
      <c r="F72" s="128"/>
      <c r="G72" s="58"/>
      <c r="H72" s="83"/>
      <c r="I72" s="84"/>
    </row>
    <row r="73" spans="1:9" s="59" customFormat="1" ht="12.75">
      <c r="A73" s="98">
        <v>2</v>
      </c>
      <c r="B73" s="123" t="s">
        <v>88</v>
      </c>
      <c r="C73" s="124" t="s">
        <v>89</v>
      </c>
      <c r="D73" s="125">
        <v>5.5</v>
      </c>
      <c r="E73" s="126"/>
      <c r="F73" s="128"/>
      <c r="G73" s="82"/>
      <c r="H73" s="83"/>
      <c r="I73" s="84"/>
    </row>
    <row r="74" spans="1:9" s="59" customFormat="1" ht="15.75">
      <c r="A74" s="98">
        <v>3</v>
      </c>
      <c r="B74" s="110" t="s">
        <v>108</v>
      </c>
      <c r="C74" s="111" t="s">
        <v>64</v>
      </c>
      <c r="D74" s="114">
        <v>130</v>
      </c>
      <c r="E74" s="113"/>
      <c r="F74" s="128"/>
      <c r="G74" s="83"/>
      <c r="H74" s="83"/>
      <c r="I74" s="84"/>
    </row>
    <row r="75" spans="1:9" s="59" customFormat="1" ht="15.75">
      <c r="A75" s="98">
        <v>4</v>
      </c>
      <c r="B75" s="110" t="s">
        <v>109</v>
      </c>
      <c r="C75" s="111" t="s">
        <v>64</v>
      </c>
      <c r="D75" s="114">
        <v>51</v>
      </c>
      <c r="E75" s="113"/>
      <c r="F75" s="128"/>
      <c r="G75" s="83"/>
      <c r="H75" s="83"/>
      <c r="I75" s="84"/>
    </row>
    <row r="76" spans="1:9" s="59" customFormat="1" ht="15.75">
      <c r="A76" s="98">
        <v>5</v>
      </c>
      <c r="B76" s="110" t="s">
        <v>90</v>
      </c>
      <c r="C76" s="111" t="s">
        <v>106</v>
      </c>
      <c r="D76" s="114">
        <v>32</v>
      </c>
      <c r="E76" s="113"/>
      <c r="F76" s="128"/>
      <c r="G76" s="83"/>
      <c r="H76" s="86"/>
      <c r="I76" s="86"/>
    </row>
    <row r="77" spans="1:8" s="59" customFormat="1" ht="12.75">
      <c r="A77" s="98">
        <v>6</v>
      </c>
      <c r="B77" s="110" t="s">
        <v>91</v>
      </c>
      <c r="C77" s="111" t="s">
        <v>139</v>
      </c>
      <c r="D77" s="114">
        <v>38</v>
      </c>
      <c r="E77" s="113"/>
      <c r="F77" s="128"/>
      <c r="G77" s="85"/>
      <c r="H77" s="84"/>
    </row>
    <row r="78" spans="1:8" s="59" customFormat="1" ht="12.75">
      <c r="A78" s="98">
        <v>7</v>
      </c>
      <c r="B78" s="110" t="s">
        <v>110</v>
      </c>
      <c r="C78" s="111" t="s">
        <v>138</v>
      </c>
      <c r="D78" s="112">
        <v>4</v>
      </c>
      <c r="E78" s="113"/>
      <c r="F78" s="128"/>
      <c r="G78" s="83"/>
      <c r="H78" s="84"/>
    </row>
    <row r="79" spans="1:9" ht="15.75">
      <c r="A79" s="98">
        <v>8</v>
      </c>
      <c r="B79" s="110" t="s">
        <v>111</v>
      </c>
      <c r="C79" s="111" t="s">
        <v>107</v>
      </c>
      <c r="D79" s="114">
        <v>1.5</v>
      </c>
      <c r="E79" s="113"/>
      <c r="F79" s="128"/>
      <c r="G79" s="83"/>
      <c r="H79" s="83"/>
      <c r="I79" s="84"/>
    </row>
    <row r="80" spans="1:9" ht="15.75">
      <c r="A80" s="98">
        <v>9</v>
      </c>
      <c r="B80" s="110" t="s">
        <v>112</v>
      </c>
      <c r="C80" s="111" t="s">
        <v>107</v>
      </c>
      <c r="D80" s="114">
        <v>1.5</v>
      </c>
      <c r="E80" s="113"/>
      <c r="F80" s="128"/>
      <c r="G80" s="83"/>
      <c r="H80" s="83"/>
      <c r="I80" s="84"/>
    </row>
    <row r="81" spans="1:9" ht="15.75">
      <c r="A81" s="98">
        <v>10</v>
      </c>
      <c r="B81" s="110" t="s">
        <v>92</v>
      </c>
      <c r="C81" s="111" t="s">
        <v>64</v>
      </c>
      <c r="D81" s="114">
        <v>181</v>
      </c>
      <c r="E81" s="113"/>
      <c r="F81" s="128"/>
      <c r="G81" s="83"/>
      <c r="H81" s="83"/>
      <c r="I81" s="84"/>
    </row>
    <row r="82" spans="1:9" ht="15.75">
      <c r="A82" s="98">
        <v>11</v>
      </c>
      <c r="B82" s="110" t="s">
        <v>93</v>
      </c>
      <c r="C82" s="111" t="s">
        <v>64</v>
      </c>
      <c r="D82" s="114">
        <v>181</v>
      </c>
      <c r="E82" s="113"/>
      <c r="F82" s="128"/>
      <c r="G82" s="87"/>
      <c r="H82" s="83"/>
      <c r="I82" s="84"/>
    </row>
    <row r="83" spans="1:9" ht="15.75">
      <c r="A83" s="98">
        <v>12</v>
      </c>
      <c r="B83" s="110" t="s">
        <v>94</v>
      </c>
      <c r="C83" s="111" t="s">
        <v>64</v>
      </c>
      <c r="D83" s="114">
        <v>181</v>
      </c>
      <c r="E83" s="113"/>
      <c r="F83" s="128"/>
      <c r="G83" s="83"/>
      <c r="H83" s="83"/>
      <c r="I83" s="84"/>
    </row>
    <row r="84" spans="1:9" ht="15.75">
      <c r="A84" s="98">
        <v>13</v>
      </c>
      <c r="B84" s="110" t="s">
        <v>95</v>
      </c>
      <c r="C84" s="111" t="s">
        <v>64</v>
      </c>
      <c r="D84" s="114">
        <v>181</v>
      </c>
      <c r="E84" s="113"/>
      <c r="F84" s="128"/>
      <c r="G84" s="83"/>
      <c r="H84" s="83"/>
      <c r="I84" s="84"/>
    </row>
    <row r="85" spans="1:9" ht="12.75">
      <c r="A85" s="98">
        <v>14</v>
      </c>
      <c r="B85" s="110" t="s">
        <v>96</v>
      </c>
      <c r="C85" s="111" t="s">
        <v>139</v>
      </c>
      <c r="D85" s="114">
        <v>38</v>
      </c>
      <c r="E85" s="113"/>
      <c r="F85" s="128"/>
      <c r="G85" s="83"/>
      <c r="H85" s="83"/>
      <c r="I85" s="84"/>
    </row>
    <row r="86" spans="1:9" ht="12.75">
      <c r="A86" s="98">
        <v>15</v>
      </c>
      <c r="B86" s="110" t="s">
        <v>97</v>
      </c>
      <c r="C86" s="111" t="s">
        <v>138</v>
      </c>
      <c r="D86" s="112">
        <v>38</v>
      </c>
      <c r="E86" s="113"/>
      <c r="F86" s="128"/>
      <c r="G86" s="83"/>
      <c r="H86" s="50"/>
      <c r="I86" s="50"/>
    </row>
    <row r="87" spans="1:9" ht="12.75">
      <c r="A87" s="98">
        <v>16</v>
      </c>
      <c r="B87" s="110" t="s">
        <v>114</v>
      </c>
      <c r="C87" s="111" t="s">
        <v>138</v>
      </c>
      <c r="D87" s="112">
        <v>4</v>
      </c>
      <c r="E87" s="113"/>
      <c r="F87" s="128"/>
      <c r="H87" s="50"/>
      <c r="I87" s="50"/>
    </row>
    <row r="88" spans="1:9" ht="15.75">
      <c r="A88" s="98">
        <v>17</v>
      </c>
      <c r="B88" s="110" t="s">
        <v>98</v>
      </c>
      <c r="C88" s="111" t="s">
        <v>113</v>
      </c>
      <c r="D88" s="114">
        <v>15</v>
      </c>
      <c r="E88" s="113"/>
      <c r="F88" s="128"/>
      <c r="H88" s="50"/>
      <c r="I88" s="50"/>
    </row>
    <row r="89" spans="1:9" ht="15.75">
      <c r="A89" s="98">
        <v>18</v>
      </c>
      <c r="B89" s="110" t="s">
        <v>115</v>
      </c>
      <c r="C89" s="111" t="s">
        <v>113</v>
      </c>
      <c r="D89" s="114">
        <v>18</v>
      </c>
      <c r="E89" s="113"/>
      <c r="F89" s="128"/>
      <c r="H89" s="50"/>
      <c r="I89" s="50"/>
    </row>
    <row r="90" spans="1:9" ht="15.75">
      <c r="A90" s="98">
        <v>19</v>
      </c>
      <c r="B90" s="110" t="s">
        <v>116</v>
      </c>
      <c r="C90" s="111" t="s">
        <v>113</v>
      </c>
      <c r="D90" s="114">
        <v>28</v>
      </c>
      <c r="E90" s="113"/>
      <c r="F90" s="128"/>
      <c r="H90" s="50"/>
      <c r="I90" s="50"/>
    </row>
    <row r="91" spans="1:9" ht="24">
      <c r="A91" s="98">
        <v>20</v>
      </c>
      <c r="B91" s="110" t="s">
        <v>192</v>
      </c>
      <c r="C91" s="111" t="s">
        <v>64</v>
      </c>
      <c r="D91" s="114">
        <v>181</v>
      </c>
      <c r="E91" s="113"/>
      <c r="F91" s="128"/>
      <c r="H91" s="50"/>
      <c r="I91" s="50"/>
    </row>
    <row r="92" spans="1:9" ht="15.75">
      <c r="A92" s="98">
        <v>21</v>
      </c>
      <c r="B92" s="110" t="s">
        <v>117</v>
      </c>
      <c r="C92" s="111" t="s">
        <v>64</v>
      </c>
      <c r="D92" s="114">
        <v>181</v>
      </c>
      <c r="E92" s="113"/>
      <c r="F92" s="128"/>
      <c r="H92" s="50"/>
      <c r="I92" s="50"/>
    </row>
    <row r="93" spans="1:9" ht="15.75">
      <c r="A93" s="98">
        <v>22</v>
      </c>
      <c r="B93" s="110" t="s">
        <v>119</v>
      </c>
      <c r="C93" s="111" t="s">
        <v>107</v>
      </c>
      <c r="D93" s="114">
        <v>5.2</v>
      </c>
      <c r="E93" s="113"/>
      <c r="F93" s="128"/>
      <c r="H93" s="50"/>
      <c r="I93" s="50"/>
    </row>
    <row r="94" spans="1:9" ht="15.75">
      <c r="A94" s="98">
        <v>23</v>
      </c>
      <c r="B94" s="110" t="s">
        <v>118</v>
      </c>
      <c r="C94" s="111" t="s">
        <v>107</v>
      </c>
      <c r="D94" s="114">
        <v>5.2</v>
      </c>
      <c r="E94" s="113"/>
      <c r="F94" s="128"/>
      <c r="H94" s="50"/>
      <c r="I94" s="50"/>
    </row>
    <row r="95" spans="1:9" ht="15.75">
      <c r="A95" s="98">
        <v>24</v>
      </c>
      <c r="B95" s="110" t="s">
        <v>27</v>
      </c>
      <c r="C95" s="111" t="s">
        <v>107</v>
      </c>
      <c r="D95" s="114">
        <v>5.2</v>
      </c>
      <c r="E95" s="113"/>
      <c r="F95" s="128"/>
      <c r="H95" s="50"/>
      <c r="I95" s="50"/>
    </row>
    <row r="96" spans="1:9" ht="24">
      <c r="A96" s="98">
        <v>25</v>
      </c>
      <c r="B96" s="110" t="s">
        <v>120</v>
      </c>
      <c r="C96" s="111" t="s">
        <v>107</v>
      </c>
      <c r="D96" s="114">
        <v>28</v>
      </c>
      <c r="E96" s="113"/>
      <c r="F96" s="128"/>
      <c r="H96" s="50"/>
      <c r="I96" s="50"/>
    </row>
    <row r="97" spans="1:9" ht="24">
      <c r="A97" s="98">
        <v>26</v>
      </c>
      <c r="B97" s="110" t="s">
        <v>121</v>
      </c>
      <c r="C97" s="111" t="s">
        <v>139</v>
      </c>
      <c r="D97" s="114">
        <v>30</v>
      </c>
      <c r="E97" s="113"/>
      <c r="F97" s="128"/>
      <c r="H97" s="50"/>
      <c r="I97" s="50"/>
    </row>
    <row r="98" spans="1:9" ht="12.75">
      <c r="A98" s="98">
        <v>27</v>
      </c>
      <c r="B98" s="110" t="s">
        <v>122</v>
      </c>
      <c r="C98" s="111" t="s">
        <v>139</v>
      </c>
      <c r="D98" s="114">
        <v>40</v>
      </c>
      <c r="E98" s="113"/>
      <c r="F98" s="128"/>
      <c r="H98" s="50"/>
      <c r="I98" s="50"/>
    </row>
    <row r="99" spans="1:9" ht="12.75">
      <c r="A99" s="98">
        <v>28</v>
      </c>
      <c r="B99" s="110" t="s">
        <v>123</v>
      </c>
      <c r="C99" s="111" t="s">
        <v>138</v>
      </c>
      <c r="D99" s="112">
        <v>2</v>
      </c>
      <c r="E99" s="113"/>
      <c r="F99" s="128"/>
      <c r="H99" s="50"/>
      <c r="I99" s="50"/>
    </row>
    <row r="100" spans="1:9" ht="12.75">
      <c r="A100" s="98">
        <v>29</v>
      </c>
      <c r="B100" s="110" t="s">
        <v>124</v>
      </c>
      <c r="C100" s="111" t="s">
        <v>139</v>
      </c>
      <c r="D100" s="114">
        <v>30</v>
      </c>
      <c r="E100" s="113"/>
      <c r="F100" s="128"/>
      <c r="H100" s="50"/>
      <c r="I100" s="50"/>
    </row>
    <row r="101" spans="1:9" ht="12.75">
      <c r="A101" s="98">
        <v>30</v>
      </c>
      <c r="B101" s="110" t="s">
        <v>125</v>
      </c>
      <c r="C101" s="111" t="s">
        <v>138</v>
      </c>
      <c r="D101" s="112">
        <v>2</v>
      </c>
      <c r="E101" s="113"/>
      <c r="F101" s="128"/>
      <c r="H101" s="50"/>
      <c r="I101" s="50"/>
    </row>
    <row r="102" spans="1:9" ht="12.75">
      <c r="A102" s="98">
        <v>31</v>
      </c>
      <c r="B102" s="110" t="s">
        <v>126</v>
      </c>
      <c r="C102" s="111" t="s">
        <v>139</v>
      </c>
      <c r="D102" s="114">
        <v>6</v>
      </c>
      <c r="E102" s="113"/>
      <c r="F102" s="128"/>
      <c r="H102" s="50"/>
      <c r="I102" s="50"/>
    </row>
    <row r="103" spans="1:9" ht="12.75">
      <c r="A103" s="98">
        <v>32</v>
      </c>
      <c r="B103" s="110" t="s">
        <v>127</v>
      </c>
      <c r="C103" s="111" t="s">
        <v>138</v>
      </c>
      <c r="D103" s="112">
        <v>2</v>
      </c>
      <c r="E103" s="113"/>
      <c r="F103" s="128"/>
      <c r="H103" s="50"/>
      <c r="I103" s="50"/>
    </row>
    <row r="104" spans="1:9" ht="12.75">
      <c r="A104" s="98">
        <v>33</v>
      </c>
      <c r="B104" s="110" t="s">
        <v>128</v>
      </c>
      <c r="C104" s="111" t="s">
        <v>139</v>
      </c>
      <c r="D104" s="114">
        <v>10</v>
      </c>
      <c r="E104" s="113"/>
      <c r="F104" s="128"/>
      <c r="H104" s="50"/>
      <c r="I104" s="50"/>
    </row>
    <row r="105" spans="1:9" ht="12.75">
      <c r="A105" s="98">
        <v>34</v>
      </c>
      <c r="B105" s="110" t="s">
        <v>129</v>
      </c>
      <c r="C105" s="111" t="s">
        <v>138</v>
      </c>
      <c r="D105" s="112">
        <v>1</v>
      </c>
      <c r="E105" s="113"/>
      <c r="F105" s="128"/>
      <c r="H105" s="50"/>
      <c r="I105" s="50"/>
    </row>
    <row r="106" spans="1:9" ht="12.75">
      <c r="A106" s="98">
        <v>35</v>
      </c>
      <c r="B106" s="110" t="s">
        <v>189</v>
      </c>
      <c r="C106" s="111" t="s">
        <v>138</v>
      </c>
      <c r="D106" s="112">
        <v>2</v>
      </c>
      <c r="E106" s="113"/>
      <c r="F106" s="128"/>
      <c r="H106" s="50"/>
      <c r="I106" s="50"/>
    </row>
    <row r="107" spans="1:9" ht="36" customHeight="1">
      <c r="A107" s="93"/>
      <c r="B107" s="135" t="s">
        <v>176</v>
      </c>
      <c r="C107" s="135"/>
      <c r="D107" s="135"/>
      <c r="E107" s="135"/>
      <c r="F107" s="129"/>
      <c r="H107" s="50"/>
      <c r="I107" s="50"/>
    </row>
    <row r="108" spans="1:9" ht="24.75" customHeight="1">
      <c r="A108" s="94" t="s">
        <v>44</v>
      </c>
      <c r="B108" s="95" t="s">
        <v>58</v>
      </c>
      <c r="C108" s="120"/>
      <c r="D108" s="116"/>
      <c r="E108" s="122"/>
      <c r="F108" s="128"/>
      <c r="H108" s="50"/>
      <c r="I108" s="50"/>
    </row>
    <row r="109" spans="1:9" ht="24">
      <c r="A109" s="91">
        <v>1</v>
      </c>
      <c r="B109" s="110" t="s">
        <v>74</v>
      </c>
      <c r="C109" s="111" t="s">
        <v>29</v>
      </c>
      <c r="D109" s="116">
        <v>8.85</v>
      </c>
      <c r="E109" s="113"/>
      <c r="F109" s="128"/>
      <c r="H109" s="50"/>
      <c r="I109" s="50"/>
    </row>
    <row r="110" spans="1:9" ht="24">
      <c r="A110" s="92">
        <v>2</v>
      </c>
      <c r="B110" s="110" t="s">
        <v>75</v>
      </c>
      <c r="C110" s="111" t="s">
        <v>29</v>
      </c>
      <c r="D110" s="114">
        <v>8.85</v>
      </c>
      <c r="E110" s="113"/>
      <c r="F110" s="128"/>
      <c r="H110" s="50"/>
      <c r="I110" s="50"/>
    </row>
    <row r="111" spans="1:9" ht="13.5">
      <c r="A111" s="92">
        <v>3</v>
      </c>
      <c r="B111" s="110" t="s">
        <v>59</v>
      </c>
      <c r="C111" s="111" t="s">
        <v>29</v>
      </c>
      <c r="D111" s="114">
        <v>8.85</v>
      </c>
      <c r="E111" s="113"/>
      <c r="F111" s="128"/>
      <c r="H111" s="50"/>
      <c r="I111" s="50"/>
    </row>
    <row r="112" spans="1:9" ht="32.25" customHeight="1">
      <c r="A112" s="93"/>
      <c r="B112" s="135" t="s">
        <v>175</v>
      </c>
      <c r="C112" s="135"/>
      <c r="D112" s="135"/>
      <c r="E112" s="135"/>
      <c r="F112" s="129"/>
      <c r="H112" s="50"/>
      <c r="I112" s="50"/>
    </row>
    <row r="113" spans="1:9" ht="34.5" customHeight="1">
      <c r="A113" s="94" t="s">
        <v>133</v>
      </c>
      <c r="B113" s="95" t="s">
        <v>23</v>
      </c>
      <c r="C113" s="120"/>
      <c r="D113" s="116"/>
      <c r="E113" s="122"/>
      <c r="F113" s="128"/>
      <c r="H113" s="50"/>
      <c r="I113" s="50"/>
    </row>
    <row r="114" spans="1:9" ht="24">
      <c r="A114" s="91">
        <v>1</v>
      </c>
      <c r="B114" s="110" t="s">
        <v>76</v>
      </c>
      <c r="C114" s="111" t="s">
        <v>29</v>
      </c>
      <c r="D114" s="116">
        <v>18.322</v>
      </c>
      <c r="E114" s="113"/>
      <c r="F114" s="128"/>
      <c r="H114" s="50"/>
      <c r="I114" s="50"/>
    </row>
    <row r="115" spans="1:9" ht="24">
      <c r="A115" s="92">
        <v>2</v>
      </c>
      <c r="B115" s="110" t="s">
        <v>77</v>
      </c>
      <c r="C115" s="111" t="s">
        <v>29</v>
      </c>
      <c r="D115" s="114">
        <v>18.322</v>
      </c>
      <c r="E115" s="113"/>
      <c r="F115" s="128"/>
      <c r="H115" s="50"/>
      <c r="I115" s="50"/>
    </row>
    <row r="116" spans="1:9" ht="13.5">
      <c r="A116" s="92">
        <v>3</v>
      </c>
      <c r="B116" s="110" t="s">
        <v>19</v>
      </c>
      <c r="C116" s="111" t="s">
        <v>29</v>
      </c>
      <c r="D116" s="114">
        <v>18.322</v>
      </c>
      <c r="E116" s="113"/>
      <c r="F116" s="128"/>
      <c r="H116" s="50"/>
      <c r="I116" s="50"/>
    </row>
    <row r="117" spans="1:9" ht="25.5" customHeight="1">
      <c r="A117" s="93"/>
      <c r="B117" s="135" t="s">
        <v>174</v>
      </c>
      <c r="C117" s="135"/>
      <c r="D117" s="135"/>
      <c r="E117" s="135"/>
      <c r="F117" s="129"/>
      <c r="H117" s="50"/>
      <c r="I117" s="50"/>
    </row>
    <row r="118" spans="3:9" ht="34.5" customHeight="1" thickBot="1">
      <c r="C118" s="99"/>
      <c r="D118" s="13" t="s">
        <v>180</v>
      </c>
      <c r="E118" s="13"/>
      <c r="F118" s="130">
        <f>ROUNDUP(SUM(F117,F112,F107,F70,F44,F27),2)</f>
        <v>0</v>
      </c>
      <c r="H118" s="50"/>
      <c r="I118" s="50"/>
    </row>
    <row r="119" spans="3:6" ht="34.5" customHeight="1" thickTop="1">
      <c r="C119" s="100"/>
      <c r="D119" s="14" t="s">
        <v>45</v>
      </c>
      <c r="E119" s="101"/>
      <c r="F119" s="131">
        <f>ROUNDUP(F118*E119,2)</f>
        <v>0</v>
      </c>
    </row>
    <row r="120" spans="3:6" ht="34.5" customHeight="1" thickBot="1">
      <c r="C120" s="100"/>
      <c r="D120" s="14" t="s">
        <v>181</v>
      </c>
      <c r="E120" s="11"/>
      <c r="F120" s="132">
        <f>ROUNDUP(F118+F119,2)</f>
        <v>0</v>
      </c>
    </row>
    <row r="121" spans="3:6" ht="34.5" customHeight="1" thickTop="1">
      <c r="C121" s="100"/>
      <c r="D121" s="14" t="s">
        <v>182</v>
      </c>
      <c r="E121" s="101"/>
      <c r="F121" s="131">
        <f>ROUNDUP(F120*E121,2)</f>
        <v>0</v>
      </c>
    </row>
    <row r="122" spans="3:6" ht="34.5" customHeight="1" thickBot="1">
      <c r="C122" s="100"/>
      <c r="D122" s="14" t="s">
        <v>183</v>
      </c>
      <c r="E122" s="14"/>
      <c r="F122" s="132">
        <f>ROUNDUP(F120+F121,2)</f>
        <v>0</v>
      </c>
    </row>
    <row r="123" spans="3:6" ht="34.5" customHeight="1" thickTop="1">
      <c r="C123" s="100"/>
      <c r="D123" s="12"/>
      <c r="E123" s="12"/>
      <c r="F123" s="102"/>
    </row>
    <row r="124" spans="3:6" ht="34.5" customHeight="1">
      <c r="C124" s="100" t="s">
        <v>46</v>
      </c>
      <c r="D124" s="12"/>
      <c r="E124" s="12"/>
      <c r="F124" s="102"/>
    </row>
    <row r="125" spans="3:6" ht="12.75">
      <c r="C125" s="100"/>
      <c r="D125" s="103"/>
      <c r="E125" s="103"/>
      <c r="F125" s="104"/>
    </row>
    <row r="126" spans="3:6" ht="14.25">
      <c r="C126" s="100"/>
      <c r="D126" s="105" t="s">
        <v>46</v>
      </c>
      <c r="E126" s="106"/>
      <c r="F126" s="133"/>
    </row>
    <row r="127" spans="2:6" ht="14.25">
      <c r="B127" s="58"/>
      <c r="C127" s="4"/>
      <c r="D127" s="134"/>
      <c r="E127" s="134"/>
      <c r="F127" s="134"/>
    </row>
    <row r="128" spans="3:6" ht="12.75">
      <c r="C128" s="100"/>
      <c r="F128" s="107"/>
    </row>
  </sheetData>
  <sheetProtection/>
  <mergeCells count="10">
    <mergeCell ref="D127:F127"/>
    <mergeCell ref="B112:E112"/>
    <mergeCell ref="B117:E117"/>
    <mergeCell ref="B107:E107"/>
    <mergeCell ref="A2:F2"/>
    <mergeCell ref="A4:F4"/>
    <mergeCell ref="A6:F6"/>
    <mergeCell ref="B27:E27"/>
    <mergeCell ref="B70:E70"/>
    <mergeCell ref="B44:E44"/>
  </mergeCells>
  <printOptions/>
  <pageMargins left="0.7480314960629921" right="0.31496062992125984" top="0.7874015748031497" bottom="0.8267716535433072" header="0.5118110236220472" footer="0.4330708661417323"/>
  <pageSetup fitToHeight="0" fitToWidth="1" horizontalDpi="600" verticalDpi="600" orientation="landscape" paperSize="9" scale="96" r:id="rId1"/>
  <headerFooter alignWithMargins="0"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46">
      <selection activeCell="N14" sqref="N14"/>
    </sheetView>
  </sheetViews>
  <sheetFormatPr defaultColWidth="9.140625" defaultRowHeight="12.75"/>
  <cols>
    <col min="1" max="1" width="41.8515625" style="0" customWidth="1"/>
    <col min="2" max="2" width="14.57421875" style="0" customWidth="1"/>
    <col min="3" max="3" width="9.421875" style="0" bestFit="1" customWidth="1"/>
    <col min="4" max="4" width="12.7109375" style="0" bestFit="1" customWidth="1"/>
    <col min="5" max="5" width="10.140625" style="0" customWidth="1"/>
    <col min="7" max="7" width="8.00390625" style="0" customWidth="1"/>
    <col min="8" max="8" width="12.140625" style="0" bestFit="1" customWidth="1"/>
    <col min="9" max="9" width="7.57421875" style="0" customWidth="1"/>
    <col min="10" max="10" width="7.28125" style="0" customWidth="1"/>
  </cols>
  <sheetData>
    <row r="1" ht="13.5" thickBot="1"/>
    <row r="2" spans="1:12" ht="13.5">
      <c r="A2" s="77" t="s">
        <v>10</v>
      </c>
      <c r="B2" s="7" t="s">
        <v>145</v>
      </c>
      <c r="C2" s="7" t="e">
        <f>IF(H6&lt;=K6,"Да",IF(H6&lt;0.5*K6,"Не",IF(H6&gt;K6,"Не")))</f>
        <v>#REF!</v>
      </c>
      <c r="D2" s="27"/>
      <c r="E2" s="6" t="s">
        <v>146</v>
      </c>
      <c r="F2" s="143" t="s">
        <v>147</v>
      </c>
      <c r="G2" s="143"/>
      <c r="H2" s="143"/>
      <c r="I2" s="143"/>
      <c r="J2" s="143"/>
      <c r="K2" s="143"/>
      <c r="L2" s="144"/>
    </row>
    <row r="3" spans="1:12" ht="13.5">
      <c r="A3" s="77" t="s">
        <v>11</v>
      </c>
      <c r="B3" s="7" t="s">
        <v>148</v>
      </c>
      <c r="C3" s="7" t="e">
        <f>IF(H6&lt;=0.5*(F6+K6),"Да",IF(H6&lt;K6,"Не",IF(H6&gt;0.5*(F6+K6),"Не")))</f>
        <v>#REF!</v>
      </c>
      <c r="D3" s="29"/>
      <c r="E3" s="8" t="e">
        <f>B26</f>
        <v>#REF!</v>
      </c>
      <c r="F3" s="145" t="s">
        <v>81</v>
      </c>
      <c r="G3" s="146"/>
      <c r="H3" s="146" t="s">
        <v>149</v>
      </c>
      <c r="I3" s="146"/>
      <c r="J3" s="146"/>
      <c r="K3" s="146" t="s">
        <v>155</v>
      </c>
      <c r="L3" s="147"/>
    </row>
    <row r="4" spans="1:12" ht="13.5">
      <c r="A4" s="77" t="s">
        <v>12</v>
      </c>
      <c r="B4" s="7" t="s">
        <v>150</v>
      </c>
      <c r="C4" s="7" t="e">
        <f>IF(H6&lt;=F6,"Да",IF(H6&lt;0.5*(F6+K6),"Не",IF(H6&gt;F6,"Не")))</f>
        <v>#REF!</v>
      </c>
      <c r="D4" s="29"/>
      <c r="E4" s="8"/>
      <c r="F4" s="140" t="s">
        <v>142</v>
      </c>
      <c r="G4" s="140"/>
      <c r="H4" s="140" t="s">
        <v>143</v>
      </c>
      <c r="I4" s="140"/>
      <c r="J4" s="140"/>
      <c r="K4" s="140" t="s">
        <v>144</v>
      </c>
      <c r="L4" s="141"/>
    </row>
    <row r="5" spans="1:14" ht="14.25">
      <c r="A5" s="78" t="s">
        <v>50</v>
      </c>
      <c r="B5" s="74" t="s">
        <v>151</v>
      </c>
      <c r="C5" s="74" t="e">
        <f>IF(H6&lt;=1.25*F6,"Да",IF(H6&lt;F6,"Не",IF(H6&gt;1.25*F6,"Не")))</f>
        <v>#REF!</v>
      </c>
      <c r="D5" s="29"/>
      <c r="E5" s="30" t="s">
        <v>14</v>
      </c>
      <c r="F5" s="138" t="e">
        <f>E41</f>
        <v>#REF!</v>
      </c>
      <c r="G5" s="139"/>
      <c r="H5" s="138" t="e">
        <f>E54</f>
        <v>#REF!</v>
      </c>
      <c r="I5" s="139"/>
      <c r="J5" s="139"/>
      <c r="K5" s="138" t="e">
        <f>E67</f>
        <v>#REF!</v>
      </c>
      <c r="L5" s="142"/>
      <c r="N5" s="81" t="e">
        <f>1.25*F5</f>
        <v>#REF!</v>
      </c>
    </row>
    <row r="6" spans="1:12" ht="13.5">
      <c r="A6" s="79" t="s">
        <v>22</v>
      </c>
      <c r="B6" s="46" t="s">
        <v>152</v>
      </c>
      <c r="C6" s="46" t="e">
        <f>IF(H6&lt;=1.5*F6,"Да",IF(H6&lt;F6,"Не",IF(H6&gt;1.5*F6,"Не")))</f>
        <v>#REF!</v>
      </c>
      <c r="D6" s="29"/>
      <c r="E6" s="30" t="s">
        <v>7</v>
      </c>
      <c r="F6" s="138" t="e">
        <f>E40</f>
        <v>#REF!</v>
      </c>
      <c r="G6" s="139"/>
      <c r="H6" s="148" t="e">
        <f>E53</f>
        <v>#REF!</v>
      </c>
      <c r="I6" s="148"/>
      <c r="J6" s="148"/>
      <c r="K6" s="148" t="e">
        <f>E66</f>
        <v>#REF!</v>
      </c>
      <c r="L6" s="142"/>
    </row>
    <row r="7" spans="1:12" ht="14.25" thickBot="1">
      <c r="A7" s="79" t="s">
        <v>18</v>
      </c>
      <c r="B7" s="46" t="s">
        <v>153</v>
      </c>
      <c r="C7" s="46" t="e">
        <f>IF(H6&gt;1.5*F6,"Да",IF(H6&lt;1.5*F6,"Не"))</f>
        <v>#REF!</v>
      </c>
      <c r="D7" s="31"/>
      <c r="E7" s="32"/>
      <c r="F7" s="32"/>
      <c r="G7" s="32"/>
      <c r="H7" s="32"/>
      <c r="I7" s="32"/>
      <c r="J7" s="32"/>
      <c r="K7" s="32"/>
      <c r="L7" s="33"/>
    </row>
    <row r="8" spans="1:12" ht="13.5" thickBot="1">
      <c r="A8" s="5"/>
      <c r="B8" s="5"/>
      <c r="C8" s="5"/>
      <c r="D8" s="5"/>
      <c r="E8" s="34"/>
      <c r="F8" s="34"/>
      <c r="G8" s="34"/>
      <c r="H8" s="34"/>
      <c r="I8" s="34"/>
      <c r="J8" s="34"/>
      <c r="K8" s="34"/>
      <c r="L8" s="34"/>
    </row>
    <row r="9" spans="1:12" ht="13.5">
      <c r="A9" s="26" t="s">
        <v>10</v>
      </c>
      <c r="B9" s="6" t="s">
        <v>145</v>
      </c>
      <c r="C9" s="6" t="e">
        <f>IF(H13&lt;=K13,"Да",IF(H13&lt;0.5*K13,"Не",IF(H13&gt;K13,"Не")))</f>
        <v>#REF!</v>
      </c>
      <c r="D9" s="27"/>
      <c r="E9" s="6" t="s">
        <v>146</v>
      </c>
      <c r="F9" s="149" t="s">
        <v>140</v>
      </c>
      <c r="G9" s="149"/>
      <c r="H9" s="149"/>
      <c r="I9" s="149"/>
      <c r="J9" s="149"/>
      <c r="K9" s="149"/>
      <c r="L9" s="150"/>
    </row>
    <row r="10" spans="1:12" ht="13.5" customHeight="1">
      <c r="A10" s="35" t="s">
        <v>16</v>
      </c>
      <c r="B10" s="10" t="s">
        <v>148</v>
      </c>
      <c r="C10" s="10" t="e">
        <f>IF(H13&lt;=0.5*(F13+K13),"Да",IF(H13&lt;K13,"Не",IF(H13&gt;0.5*(F13+K13),"Не")))</f>
        <v>#REF!</v>
      </c>
      <c r="D10" s="29"/>
      <c r="E10" s="8" t="e">
        <f>E3</f>
        <v>#REF!</v>
      </c>
      <c r="F10" s="145" t="s">
        <v>81</v>
      </c>
      <c r="G10" s="146"/>
      <c r="H10" s="146" t="s">
        <v>154</v>
      </c>
      <c r="I10" s="146"/>
      <c r="J10" s="146"/>
      <c r="K10" s="146" t="s">
        <v>155</v>
      </c>
      <c r="L10" s="147"/>
    </row>
    <row r="11" spans="1:12" ht="13.5">
      <c r="A11" s="28" t="s">
        <v>12</v>
      </c>
      <c r="B11" s="7" t="s">
        <v>150</v>
      </c>
      <c r="C11" s="7" t="e">
        <f>IF(H13&lt;=F13,"Да",IF(H13&lt;0.5*(F13+K13),"Не",IF(H13&gt;F13,"Не")))</f>
        <v>#REF!</v>
      </c>
      <c r="D11" s="29"/>
      <c r="E11" s="8"/>
      <c r="F11" s="140" t="s">
        <v>142</v>
      </c>
      <c r="G11" s="140"/>
      <c r="H11" s="140" t="s">
        <v>143</v>
      </c>
      <c r="I11" s="140"/>
      <c r="J11" s="140"/>
      <c r="K11" s="140" t="s">
        <v>144</v>
      </c>
      <c r="L11" s="141"/>
    </row>
    <row r="12" spans="1:14" ht="14.25">
      <c r="A12" s="28" t="s">
        <v>13</v>
      </c>
      <c r="B12" s="7" t="s">
        <v>151</v>
      </c>
      <c r="C12" s="7" t="e">
        <f>IF(H13&lt;=1.25*F13,"Да",IF(H13&lt;F13,"Не",IF(H13&gt;1.25*F13,"Не")))</f>
        <v>#REF!</v>
      </c>
      <c r="D12" s="29"/>
      <c r="E12" s="30" t="s">
        <v>14</v>
      </c>
      <c r="F12" s="138" t="e">
        <f>F5</f>
        <v>#REF!</v>
      </c>
      <c r="G12" s="138"/>
      <c r="H12" s="138" t="e">
        <f>E80</f>
        <v>#REF!</v>
      </c>
      <c r="I12" s="138"/>
      <c r="J12" s="138"/>
      <c r="K12" s="138" t="e">
        <f>E67</f>
        <v>#REF!</v>
      </c>
      <c r="L12" s="159"/>
      <c r="N12" s="81" t="e">
        <f>0.5*(K12+F12)</f>
        <v>#REF!</v>
      </c>
    </row>
    <row r="13" spans="1:12" ht="13.5">
      <c r="A13" s="28" t="s">
        <v>15</v>
      </c>
      <c r="B13" s="7" t="s">
        <v>152</v>
      </c>
      <c r="C13" s="7" t="e">
        <f>IF(H13&lt;=1.5*F13,"Да",IF(H13&lt;F13,"Не",IF(H13&gt;1.5*F13,"Не")))</f>
        <v>#REF!</v>
      </c>
      <c r="D13" s="29"/>
      <c r="E13" s="30" t="s">
        <v>7</v>
      </c>
      <c r="F13" s="138" t="e">
        <f>E40</f>
        <v>#REF!</v>
      </c>
      <c r="G13" s="139"/>
      <c r="H13" s="148" t="e">
        <f>E79</f>
        <v>#REF!</v>
      </c>
      <c r="I13" s="139"/>
      <c r="J13" s="139"/>
      <c r="K13" s="148" t="e">
        <f>E66</f>
        <v>#REF!</v>
      </c>
      <c r="L13" s="142"/>
    </row>
    <row r="14" spans="1:12" ht="14.25" thickBot="1">
      <c r="A14" s="36" t="s">
        <v>17</v>
      </c>
      <c r="B14" s="9" t="s">
        <v>153</v>
      </c>
      <c r="C14" s="9" t="e">
        <f>IF(H13&gt;1.5*F13,"Да",IF(H13&lt;1.5*F13,"Не"))</f>
        <v>#REF!</v>
      </c>
      <c r="D14" s="31"/>
      <c r="E14" s="32"/>
      <c r="F14" s="32"/>
      <c r="G14" s="32"/>
      <c r="H14" s="32"/>
      <c r="I14" s="32"/>
      <c r="J14" s="32"/>
      <c r="K14" s="32"/>
      <c r="L14" s="33"/>
    </row>
    <row r="17" spans="1:7" ht="12.75">
      <c r="A17" s="15"/>
      <c r="B17" s="38" t="s">
        <v>80</v>
      </c>
      <c r="C17" s="16" t="s">
        <v>161</v>
      </c>
      <c r="D17" s="16" t="s">
        <v>162</v>
      </c>
      <c r="E17" s="16" t="s">
        <v>163</v>
      </c>
      <c r="F17" s="16" t="s">
        <v>164</v>
      </c>
      <c r="G17" s="17" t="s">
        <v>156</v>
      </c>
    </row>
    <row r="18" spans="1:7" ht="12.75">
      <c r="A18" s="18" t="s">
        <v>166</v>
      </c>
      <c r="B18" s="19" t="e">
        <f>152*B26</f>
        <v>#REF!</v>
      </c>
      <c r="C18" s="19" t="e">
        <f>55.5*B26</f>
        <v>#REF!</v>
      </c>
      <c r="D18" s="19">
        <v>105815</v>
      </c>
      <c r="E18" s="19">
        <f>D18</f>
        <v>105815</v>
      </c>
      <c r="F18" s="19">
        <v>38482</v>
      </c>
      <c r="G18" s="20">
        <f>E18/$E$25*100</f>
        <v>82.37194457418651</v>
      </c>
    </row>
    <row r="19" spans="1:7" ht="12.75">
      <c r="A19" s="18" t="s">
        <v>167</v>
      </c>
      <c r="B19" s="19">
        <v>0</v>
      </c>
      <c r="C19" s="19">
        <f>B19</f>
        <v>0</v>
      </c>
      <c r="D19" s="19">
        <f>B19</f>
        <v>0</v>
      </c>
      <c r="E19" s="19">
        <f>B19</f>
        <v>0</v>
      </c>
      <c r="F19" s="19">
        <f aca="true" t="shared" si="0" ref="F19:F24">B19</f>
        <v>0</v>
      </c>
      <c r="G19" s="20">
        <f aca="true" t="shared" si="1" ref="G19:G24">E19/$E$25*100</f>
        <v>0</v>
      </c>
    </row>
    <row r="20" spans="1:7" ht="12.75">
      <c r="A20" s="18" t="s">
        <v>168</v>
      </c>
      <c r="B20" s="19">
        <f>D20</f>
        <v>19285</v>
      </c>
      <c r="C20" s="19">
        <f>D20</f>
        <v>19285</v>
      </c>
      <c r="D20" s="19">
        <v>19285</v>
      </c>
      <c r="E20" s="19">
        <f>D20</f>
        <v>19285</v>
      </c>
      <c r="F20" s="19">
        <f t="shared" si="0"/>
        <v>19285</v>
      </c>
      <c r="G20" s="20">
        <f t="shared" si="1"/>
        <v>15.012455238984899</v>
      </c>
    </row>
    <row r="21" spans="1:7" ht="12.75">
      <c r="A21" s="18" t="s">
        <v>169</v>
      </c>
      <c r="B21" s="19">
        <v>0</v>
      </c>
      <c r="C21" s="19">
        <f>B21</f>
        <v>0</v>
      </c>
      <c r="D21" s="19">
        <f>B21</f>
        <v>0</v>
      </c>
      <c r="E21" s="19">
        <f>B21</f>
        <v>0</v>
      </c>
      <c r="F21" s="19">
        <f t="shared" si="0"/>
        <v>0</v>
      </c>
      <c r="G21" s="20">
        <f t="shared" si="1"/>
        <v>0</v>
      </c>
    </row>
    <row r="22" spans="1:7" ht="12.75">
      <c r="A22" s="18" t="s">
        <v>170</v>
      </c>
      <c r="B22" s="19">
        <f>D22</f>
        <v>2400</v>
      </c>
      <c r="C22" s="19">
        <f>B22</f>
        <v>2400</v>
      </c>
      <c r="D22" s="19">
        <v>2400</v>
      </c>
      <c r="E22" s="19">
        <f>B22</f>
        <v>2400</v>
      </c>
      <c r="F22" s="19">
        <f t="shared" si="0"/>
        <v>2400</v>
      </c>
      <c r="G22" s="20">
        <f t="shared" si="1"/>
        <v>1.8682858477347033</v>
      </c>
    </row>
    <row r="23" spans="1:7" ht="12.75">
      <c r="A23" s="18" t="s">
        <v>171</v>
      </c>
      <c r="B23" s="19">
        <f>D23</f>
        <v>960</v>
      </c>
      <c r="C23" s="19">
        <f>B23</f>
        <v>960</v>
      </c>
      <c r="D23" s="19">
        <v>960</v>
      </c>
      <c r="E23" s="19">
        <f>B23</f>
        <v>960</v>
      </c>
      <c r="F23" s="19">
        <f t="shared" si="0"/>
        <v>960</v>
      </c>
      <c r="G23" s="20">
        <f t="shared" si="1"/>
        <v>0.7473143390938813</v>
      </c>
    </row>
    <row r="24" spans="1:7" ht="12.75">
      <c r="A24" s="18" t="s">
        <v>0</v>
      </c>
      <c r="B24" s="19">
        <v>0</v>
      </c>
      <c r="C24" s="19">
        <v>0</v>
      </c>
      <c r="D24" s="19">
        <f>3.18*B27</f>
        <v>0</v>
      </c>
      <c r="E24" s="19">
        <f>3.65*B27</f>
        <v>0</v>
      </c>
      <c r="F24" s="19">
        <f t="shared" si="0"/>
        <v>0</v>
      </c>
      <c r="G24" s="20">
        <f t="shared" si="1"/>
        <v>0</v>
      </c>
    </row>
    <row r="25" spans="1:7" ht="12.75">
      <c r="A25" s="80" t="s">
        <v>21</v>
      </c>
      <c r="B25" s="39" t="e">
        <f>169.4*B26</f>
        <v>#REF!</v>
      </c>
      <c r="C25" s="39" t="e">
        <f>88.2*B26</f>
        <v>#REF!</v>
      </c>
      <c r="D25" s="39">
        <f>SUM(D18:D24)</f>
        <v>128460</v>
      </c>
      <c r="E25" s="39">
        <f>SUM(E18:E24)</f>
        <v>128460</v>
      </c>
      <c r="F25" s="39">
        <f>SUM(F18:F24)</f>
        <v>61127</v>
      </c>
      <c r="G25" s="20">
        <f>SUM(G18:G24)</f>
        <v>99.99999999999999</v>
      </c>
    </row>
    <row r="26" spans="1:8" ht="15">
      <c r="A26" s="21" t="s">
        <v>1</v>
      </c>
      <c r="B26" s="22" t="e">
        <f>#REF!</f>
        <v>#REF!</v>
      </c>
      <c r="C26" s="22"/>
      <c r="D26" s="22"/>
      <c r="E26" s="22"/>
      <c r="F26" s="22"/>
      <c r="G26" s="22"/>
      <c r="H26" s="23"/>
    </row>
    <row r="27" spans="1:8" ht="15">
      <c r="A27" s="21"/>
      <c r="B27" s="22"/>
      <c r="C27" s="22"/>
      <c r="D27" s="22"/>
      <c r="E27" s="22"/>
      <c r="F27" s="22"/>
      <c r="G27" s="22"/>
      <c r="H27" s="23"/>
    </row>
    <row r="28" spans="1:8" ht="15.75">
      <c r="A28" s="154" t="s">
        <v>2</v>
      </c>
      <c r="B28" s="154"/>
      <c r="C28" s="154"/>
      <c r="D28" s="154"/>
      <c r="E28" s="154"/>
      <c r="F28" s="154"/>
      <c r="G28" s="154"/>
      <c r="H28" s="24"/>
    </row>
    <row r="29" spans="1:8" ht="15.75">
      <c r="A29" s="61"/>
      <c r="B29" s="61"/>
      <c r="C29" s="155"/>
      <c r="D29" s="156"/>
      <c r="E29" s="25"/>
      <c r="F29" s="61"/>
      <c r="G29" s="61"/>
      <c r="H29" s="24"/>
    </row>
    <row r="30" spans="1:7" ht="24">
      <c r="A30" s="62"/>
      <c r="B30" s="63" t="s">
        <v>3</v>
      </c>
      <c r="C30" s="43" t="s">
        <v>4</v>
      </c>
      <c r="D30" s="63" t="s">
        <v>5</v>
      </c>
      <c r="E30" s="43" t="s">
        <v>80</v>
      </c>
      <c r="F30" s="64" t="s">
        <v>6</v>
      </c>
      <c r="G30" s="63" t="s">
        <v>49</v>
      </c>
    </row>
    <row r="31" spans="1:8" ht="12.75">
      <c r="A31" s="65" t="s">
        <v>166</v>
      </c>
      <c r="B31" s="40" t="s">
        <v>165</v>
      </c>
      <c r="C31" s="66" t="e">
        <f>B18*#REF!</f>
        <v>#REF!</v>
      </c>
      <c r="D31" s="67">
        <v>3</v>
      </c>
      <c r="E31" s="66" t="e">
        <f aca="true" t="shared" si="2" ref="E31:E39">C31*D31</f>
        <v>#REF!</v>
      </c>
      <c r="F31" s="67">
        <v>0.683</v>
      </c>
      <c r="G31" s="68" t="e">
        <f>C31*F31/1000</f>
        <v>#REF!</v>
      </c>
      <c r="H31" s="44"/>
    </row>
    <row r="32" spans="1:8" ht="12.75">
      <c r="A32" s="65" t="s">
        <v>166</v>
      </c>
      <c r="B32" s="40" t="s">
        <v>61</v>
      </c>
      <c r="C32" s="66" t="e">
        <f>B18*#REF!</f>
        <v>#REF!</v>
      </c>
      <c r="D32" s="67">
        <v>1.05</v>
      </c>
      <c r="E32" s="66" t="e">
        <f>C32*D32</f>
        <v>#REF!</v>
      </c>
      <c r="F32" s="67">
        <v>0.006</v>
      </c>
      <c r="G32" s="68" t="e">
        <f>C32*F32/1000</f>
        <v>#REF!</v>
      </c>
      <c r="H32" s="44"/>
    </row>
    <row r="33" spans="1:8" ht="12.75">
      <c r="A33" s="65" t="s">
        <v>166</v>
      </c>
      <c r="B33" s="40" t="s">
        <v>82</v>
      </c>
      <c r="C33" s="66" t="e">
        <f>B18*#REF!</f>
        <v>#REF!</v>
      </c>
      <c r="D33" s="67">
        <v>1.1</v>
      </c>
      <c r="E33" s="66" t="e">
        <f>C33*D33</f>
        <v>#REF!</v>
      </c>
      <c r="F33" s="67">
        <v>0.247</v>
      </c>
      <c r="G33" s="68" t="e">
        <f>C33*F33/1000</f>
        <v>#REF!</v>
      </c>
      <c r="H33" s="44"/>
    </row>
    <row r="34" spans="1:7" ht="12.75">
      <c r="A34" s="65" t="s">
        <v>167</v>
      </c>
      <c r="B34" s="40" t="s">
        <v>165</v>
      </c>
      <c r="C34" s="66">
        <f aca="true" t="shared" si="3" ref="C34:C39">B19</f>
        <v>0</v>
      </c>
      <c r="D34" s="67">
        <v>3</v>
      </c>
      <c r="E34" s="66">
        <f t="shared" si="2"/>
        <v>0</v>
      </c>
      <c r="F34" s="67">
        <v>0.683</v>
      </c>
      <c r="G34" s="68">
        <f aca="true" t="shared" si="4" ref="G34:G39">C34*F34/1000</f>
        <v>0</v>
      </c>
    </row>
    <row r="35" spans="1:7" ht="12.75">
      <c r="A35" s="65" t="s">
        <v>168</v>
      </c>
      <c r="B35" s="40" t="s">
        <v>165</v>
      </c>
      <c r="C35" s="66">
        <f>B20</f>
        <v>19285</v>
      </c>
      <c r="D35" s="67">
        <v>3</v>
      </c>
      <c r="E35" s="66">
        <f t="shared" si="2"/>
        <v>57855</v>
      </c>
      <c r="F35" s="67">
        <v>0.683</v>
      </c>
      <c r="G35" s="68">
        <f t="shared" si="4"/>
        <v>13.171655000000001</v>
      </c>
    </row>
    <row r="36" spans="1:7" ht="12.75">
      <c r="A36" s="65" t="s">
        <v>169</v>
      </c>
      <c r="B36" s="40" t="s">
        <v>165</v>
      </c>
      <c r="C36" s="66">
        <f t="shared" si="3"/>
        <v>0</v>
      </c>
      <c r="D36" s="67">
        <v>3</v>
      </c>
      <c r="E36" s="66">
        <f t="shared" si="2"/>
        <v>0</v>
      </c>
      <c r="F36" s="67">
        <v>0.683</v>
      </c>
      <c r="G36" s="68">
        <f t="shared" si="4"/>
        <v>0</v>
      </c>
    </row>
    <row r="37" spans="1:7" ht="12.75">
      <c r="A37" s="65" t="s">
        <v>170</v>
      </c>
      <c r="B37" s="40" t="s">
        <v>165</v>
      </c>
      <c r="C37" s="66">
        <f t="shared" si="3"/>
        <v>2400</v>
      </c>
      <c r="D37" s="67">
        <v>3</v>
      </c>
      <c r="E37" s="66">
        <f t="shared" si="2"/>
        <v>7200</v>
      </c>
      <c r="F37" s="67">
        <v>0.683</v>
      </c>
      <c r="G37" s="68">
        <f t="shared" si="4"/>
        <v>1.6392</v>
      </c>
    </row>
    <row r="38" spans="1:7" ht="12.75">
      <c r="A38" s="65" t="s">
        <v>171</v>
      </c>
      <c r="B38" s="40" t="s">
        <v>165</v>
      </c>
      <c r="C38" s="66">
        <f t="shared" si="3"/>
        <v>960</v>
      </c>
      <c r="D38" s="67">
        <v>3</v>
      </c>
      <c r="E38" s="66">
        <f t="shared" si="2"/>
        <v>2880</v>
      </c>
      <c r="F38" s="67">
        <v>0.683</v>
      </c>
      <c r="G38" s="68">
        <f t="shared" si="4"/>
        <v>0.65568</v>
      </c>
    </row>
    <row r="39" spans="1:7" ht="12.75">
      <c r="A39" s="65" t="s">
        <v>0</v>
      </c>
      <c r="B39" s="40" t="s">
        <v>165</v>
      </c>
      <c r="C39" s="66">
        <f t="shared" si="3"/>
        <v>0</v>
      </c>
      <c r="D39" s="67">
        <v>3</v>
      </c>
      <c r="E39" s="66">
        <f t="shared" si="2"/>
        <v>0</v>
      </c>
      <c r="F39" s="67">
        <v>0.683</v>
      </c>
      <c r="G39" s="68">
        <f t="shared" si="4"/>
        <v>0</v>
      </c>
    </row>
    <row r="40" spans="1:7" ht="12.75">
      <c r="A40" s="158" t="s">
        <v>7</v>
      </c>
      <c r="B40" s="158"/>
      <c r="C40" s="158"/>
      <c r="D40" s="158"/>
      <c r="E40" s="69" t="e">
        <f>SUM(E31:E39)/1000</f>
        <v>#REF!</v>
      </c>
      <c r="F40" s="41"/>
      <c r="G40" s="70" t="e">
        <f>SUM(G31:G39)</f>
        <v>#REF!</v>
      </c>
    </row>
    <row r="41" spans="1:7" ht="14.25" customHeight="1">
      <c r="A41" s="157" t="s">
        <v>8</v>
      </c>
      <c r="B41" s="157"/>
      <c r="C41" s="157"/>
      <c r="D41" s="157"/>
      <c r="E41" s="69" t="e">
        <f>SUM(E31:E39)/$B$26</f>
        <v>#REF!</v>
      </c>
      <c r="F41" s="42"/>
      <c r="G41" s="42"/>
    </row>
    <row r="42" spans="1:8" ht="15">
      <c r="A42" s="71"/>
      <c r="B42" s="22"/>
      <c r="C42" s="22"/>
      <c r="D42" s="45"/>
      <c r="E42" s="22"/>
      <c r="F42" s="22"/>
      <c r="G42" s="22"/>
      <c r="H42" s="23"/>
    </row>
    <row r="43" spans="1:8" ht="24">
      <c r="A43" s="65"/>
      <c r="B43" s="63" t="s">
        <v>3</v>
      </c>
      <c r="C43" s="43" t="s">
        <v>4</v>
      </c>
      <c r="D43" s="63" t="s">
        <v>5</v>
      </c>
      <c r="E43" s="43" t="s">
        <v>9</v>
      </c>
      <c r="F43" s="64" t="s">
        <v>6</v>
      </c>
      <c r="G43" s="63" t="s">
        <v>49</v>
      </c>
      <c r="H43" s="23"/>
    </row>
    <row r="44" spans="1:8" ht="15">
      <c r="A44" s="65" t="s">
        <v>166</v>
      </c>
      <c r="B44" s="40" t="s">
        <v>165</v>
      </c>
      <c r="C44" s="66" t="e">
        <f>E18*#REF!</f>
        <v>#REF!</v>
      </c>
      <c r="D44" s="67">
        <v>3</v>
      </c>
      <c r="E44" s="66" t="e">
        <f>C44*D44</f>
        <v>#REF!</v>
      </c>
      <c r="F44" s="67">
        <v>0.683</v>
      </c>
      <c r="G44" s="68" t="e">
        <f>C44*F44/1000</f>
        <v>#REF!</v>
      </c>
      <c r="H44" s="23"/>
    </row>
    <row r="45" spans="1:8" ht="15">
      <c r="A45" s="65" t="s">
        <v>166</v>
      </c>
      <c r="B45" s="40" t="s">
        <v>61</v>
      </c>
      <c r="C45" s="66" t="e">
        <f>E18*#REF!</f>
        <v>#REF!</v>
      </c>
      <c r="D45" s="67">
        <v>1.05</v>
      </c>
      <c r="E45" s="66" t="e">
        <f>C45*D45</f>
        <v>#REF!</v>
      </c>
      <c r="F45" s="67">
        <v>0.006</v>
      </c>
      <c r="G45" s="68" t="e">
        <f>C45*F45/1000</f>
        <v>#REF!</v>
      </c>
      <c r="H45" s="23"/>
    </row>
    <row r="46" spans="1:8" ht="15">
      <c r="A46" s="65" t="s">
        <v>166</v>
      </c>
      <c r="B46" s="40" t="s">
        <v>82</v>
      </c>
      <c r="C46" s="66" t="e">
        <f>E18*#REF!</f>
        <v>#REF!</v>
      </c>
      <c r="D46" s="67">
        <v>1.1</v>
      </c>
      <c r="E46" s="66" t="e">
        <f>C46*D46</f>
        <v>#REF!</v>
      </c>
      <c r="F46" s="67">
        <v>0.247</v>
      </c>
      <c r="G46" s="68" t="e">
        <f>C46*F46/1000</f>
        <v>#REF!</v>
      </c>
      <c r="H46" s="23"/>
    </row>
    <row r="47" spans="1:8" ht="15">
      <c r="A47" s="65" t="s">
        <v>167</v>
      </c>
      <c r="B47" s="40" t="s">
        <v>165</v>
      </c>
      <c r="C47" s="66">
        <f aca="true" t="shared" si="5" ref="C47:C52">E19</f>
        <v>0</v>
      </c>
      <c r="D47" s="67">
        <v>3</v>
      </c>
      <c r="E47" s="66">
        <f aca="true" t="shared" si="6" ref="E47:E52">C47*D47</f>
        <v>0</v>
      </c>
      <c r="F47" s="67">
        <v>0.683</v>
      </c>
      <c r="G47" s="68">
        <f aca="true" t="shared" si="7" ref="G47:G52">C47*F47/1000</f>
        <v>0</v>
      </c>
      <c r="H47" s="23"/>
    </row>
    <row r="48" spans="1:8" ht="15">
      <c r="A48" s="65" t="s">
        <v>168</v>
      </c>
      <c r="B48" s="40" t="s">
        <v>165</v>
      </c>
      <c r="C48" s="66">
        <f t="shared" si="5"/>
        <v>19285</v>
      </c>
      <c r="D48" s="67">
        <v>3</v>
      </c>
      <c r="E48" s="66">
        <f t="shared" si="6"/>
        <v>57855</v>
      </c>
      <c r="F48" s="67">
        <v>0.683</v>
      </c>
      <c r="G48" s="68">
        <f t="shared" si="7"/>
        <v>13.171655000000001</v>
      </c>
      <c r="H48" s="23"/>
    </row>
    <row r="49" spans="1:8" ht="15">
      <c r="A49" s="65" t="s">
        <v>169</v>
      </c>
      <c r="B49" s="40" t="s">
        <v>165</v>
      </c>
      <c r="C49" s="66">
        <f t="shared" si="5"/>
        <v>0</v>
      </c>
      <c r="D49" s="67">
        <v>3</v>
      </c>
      <c r="E49" s="66">
        <f t="shared" si="6"/>
        <v>0</v>
      </c>
      <c r="F49" s="67">
        <v>0.683</v>
      </c>
      <c r="G49" s="68">
        <f>C49*F49/1000</f>
        <v>0</v>
      </c>
      <c r="H49" s="23"/>
    </row>
    <row r="50" spans="1:8" ht="15">
      <c r="A50" s="65" t="s">
        <v>170</v>
      </c>
      <c r="B50" s="40" t="s">
        <v>165</v>
      </c>
      <c r="C50" s="66">
        <f t="shared" si="5"/>
        <v>2400</v>
      </c>
      <c r="D50" s="67">
        <v>3</v>
      </c>
      <c r="E50" s="66">
        <f t="shared" si="6"/>
        <v>7200</v>
      </c>
      <c r="F50" s="67">
        <v>0.683</v>
      </c>
      <c r="G50" s="68">
        <f>C50*F50/1000</f>
        <v>1.6392</v>
      </c>
      <c r="H50" s="23"/>
    </row>
    <row r="51" spans="1:8" ht="15">
      <c r="A51" s="65" t="s">
        <v>171</v>
      </c>
      <c r="B51" s="40" t="s">
        <v>165</v>
      </c>
      <c r="C51" s="66">
        <f t="shared" si="5"/>
        <v>960</v>
      </c>
      <c r="D51" s="67">
        <v>3</v>
      </c>
      <c r="E51" s="66">
        <f t="shared" si="6"/>
        <v>2880</v>
      </c>
      <c r="F51" s="67">
        <v>0.683</v>
      </c>
      <c r="G51" s="68">
        <f>C51*F51/1000</f>
        <v>0.65568</v>
      </c>
      <c r="H51" s="23"/>
    </row>
    <row r="52" spans="1:8" ht="15">
      <c r="A52" s="65" t="s">
        <v>0</v>
      </c>
      <c r="B52" s="40" t="s">
        <v>165</v>
      </c>
      <c r="C52" s="66">
        <f t="shared" si="5"/>
        <v>0</v>
      </c>
      <c r="D52" s="67">
        <v>3</v>
      </c>
      <c r="E52" s="66">
        <f t="shared" si="6"/>
        <v>0</v>
      </c>
      <c r="F52" s="67">
        <v>0.683</v>
      </c>
      <c r="G52" s="68">
        <f t="shared" si="7"/>
        <v>0</v>
      </c>
      <c r="H52" s="23"/>
    </row>
    <row r="53" spans="1:7" ht="12.75">
      <c r="A53" s="158" t="s">
        <v>7</v>
      </c>
      <c r="B53" s="158"/>
      <c r="C53" s="158"/>
      <c r="D53" s="158"/>
      <c r="E53" s="69" t="e">
        <f>SUM(E44:E52)/1000</f>
        <v>#REF!</v>
      </c>
      <c r="F53" s="41"/>
      <c r="G53" s="70" t="e">
        <f>SUM(G44:G52)</f>
        <v>#REF!</v>
      </c>
    </row>
    <row r="54" spans="1:7" ht="12.75">
      <c r="A54" s="157" t="s">
        <v>8</v>
      </c>
      <c r="B54" s="157"/>
      <c r="C54" s="157"/>
      <c r="D54" s="157"/>
      <c r="E54" s="69" t="e">
        <f>SUM(E44:E52)/$B$26</f>
        <v>#REF!</v>
      </c>
      <c r="F54" s="42"/>
      <c r="G54" s="42"/>
    </row>
    <row r="55" spans="1:8" ht="12.75">
      <c r="A55" s="71"/>
      <c r="B55" s="22"/>
      <c r="C55" s="22"/>
      <c r="D55" s="45"/>
      <c r="E55" s="22"/>
      <c r="F55" s="22"/>
      <c r="G55" s="22"/>
      <c r="H55" s="44"/>
    </row>
    <row r="56" spans="1:7" ht="24">
      <c r="A56" s="65"/>
      <c r="B56" s="63" t="s">
        <v>3</v>
      </c>
      <c r="C56" s="43" t="s">
        <v>4</v>
      </c>
      <c r="D56" s="63" t="s">
        <v>5</v>
      </c>
      <c r="E56" s="43" t="s">
        <v>161</v>
      </c>
      <c r="F56" s="64" t="s">
        <v>6</v>
      </c>
      <c r="G56" s="63" t="s">
        <v>49</v>
      </c>
    </row>
    <row r="57" spans="1:7" ht="12.75">
      <c r="A57" s="65" t="s">
        <v>166</v>
      </c>
      <c r="B57" s="40" t="s">
        <v>165</v>
      </c>
      <c r="C57" s="66" t="e">
        <f>C18*#REF!</f>
        <v>#REF!</v>
      </c>
      <c r="D57" s="67">
        <v>3</v>
      </c>
      <c r="E57" s="66" t="e">
        <f>C57*D57</f>
        <v>#REF!</v>
      </c>
      <c r="F57" s="67">
        <v>0.683</v>
      </c>
      <c r="G57" s="68" t="e">
        <f>C57*F57/1000</f>
        <v>#REF!</v>
      </c>
    </row>
    <row r="58" spans="1:7" ht="12.75">
      <c r="A58" s="65" t="s">
        <v>166</v>
      </c>
      <c r="B58" s="40" t="s">
        <v>61</v>
      </c>
      <c r="C58" s="66" t="e">
        <f>C18*#REF!</f>
        <v>#REF!</v>
      </c>
      <c r="D58" s="67">
        <v>1.05</v>
      </c>
      <c r="E58" s="66" t="e">
        <f>C58*D58</f>
        <v>#REF!</v>
      </c>
      <c r="F58" s="67">
        <v>0.006</v>
      </c>
      <c r="G58" s="68" t="e">
        <f>C58*F58/1000</f>
        <v>#REF!</v>
      </c>
    </row>
    <row r="59" spans="1:7" ht="12.75">
      <c r="A59" s="65" t="s">
        <v>166</v>
      </c>
      <c r="B59" s="40" t="s">
        <v>82</v>
      </c>
      <c r="C59" s="66" t="e">
        <f>C18*#REF!</f>
        <v>#REF!</v>
      </c>
      <c r="D59" s="67">
        <v>1.1</v>
      </c>
      <c r="E59" s="66" t="e">
        <f>C59*D59</f>
        <v>#REF!</v>
      </c>
      <c r="F59" s="67">
        <v>0.247</v>
      </c>
      <c r="G59" s="68" t="e">
        <f>C59*F59/1000</f>
        <v>#REF!</v>
      </c>
    </row>
    <row r="60" spans="1:7" ht="12.75">
      <c r="A60" s="65" t="s">
        <v>167</v>
      </c>
      <c r="B60" s="40" t="s">
        <v>165</v>
      </c>
      <c r="C60" s="66">
        <f aca="true" t="shared" si="8" ref="C60:C65">C19</f>
        <v>0</v>
      </c>
      <c r="D60" s="67">
        <v>3</v>
      </c>
      <c r="E60" s="72">
        <f aca="true" t="shared" si="9" ref="E60:E65">C60*D60</f>
        <v>0</v>
      </c>
      <c r="F60" s="67">
        <v>0.683</v>
      </c>
      <c r="G60" s="68">
        <f aca="true" t="shared" si="10" ref="G60:G65">C60*F60/1000</f>
        <v>0</v>
      </c>
    </row>
    <row r="61" spans="1:7" ht="12.75">
      <c r="A61" s="65" t="s">
        <v>168</v>
      </c>
      <c r="B61" s="40" t="s">
        <v>165</v>
      </c>
      <c r="C61" s="66">
        <f>C20</f>
        <v>19285</v>
      </c>
      <c r="D61" s="67">
        <v>3</v>
      </c>
      <c r="E61" s="72">
        <f t="shared" si="9"/>
        <v>57855</v>
      </c>
      <c r="F61" s="67">
        <v>0.683</v>
      </c>
      <c r="G61" s="68">
        <f t="shared" si="10"/>
        <v>13.171655000000001</v>
      </c>
    </row>
    <row r="62" spans="1:7" ht="12.75">
      <c r="A62" s="65" t="s">
        <v>169</v>
      </c>
      <c r="B62" s="40" t="s">
        <v>165</v>
      </c>
      <c r="C62" s="66">
        <f t="shared" si="8"/>
        <v>0</v>
      </c>
      <c r="D62" s="67">
        <v>3</v>
      </c>
      <c r="E62" s="72">
        <f t="shared" si="9"/>
        <v>0</v>
      </c>
      <c r="F62" s="67">
        <v>0.683</v>
      </c>
      <c r="G62" s="68">
        <f t="shared" si="10"/>
        <v>0</v>
      </c>
    </row>
    <row r="63" spans="1:7" ht="12.75" customHeight="1">
      <c r="A63" s="65" t="s">
        <v>170</v>
      </c>
      <c r="B63" s="40" t="s">
        <v>165</v>
      </c>
      <c r="C63" s="66">
        <f t="shared" si="8"/>
        <v>2400</v>
      </c>
      <c r="D63" s="67">
        <v>3</v>
      </c>
      <c r="E63" s="72">
        <f t="shared" si="9"/>
        <v>7200</v>
      </c>
      <c r="F63" s="67">
        <v>0.683</v>
      </c>
      <c r="G63" s="68">
        <f t="shared" si="10"/>
        <v>1.6392</v>
      </c>
    </row>
    <row r="64" spans="1:7" ht="12.75">
      <c r="A64" s="65" t="s">
        <v>171</v>
      </c>
      <c r="B64" s="40" t="s">
        <v>165</v>
      </c>
      <c r="C64" s="66">
        <f t="shared" si="8"/>
        <v>960</v>
      </c>
      <c r="D64" s="67">
        <v>3</v>
      </c>
      <c r="E64" s="73">
        <f t="shared" si="9"/>
        <v>2880</v>
      </c>
      <c r="F64" s="67">
        <v>0.683</v>
      </c>
      <c r="G64" s="68">
        <f t="shared" si="10"/>
        <v>0.65568</v>
      </c>
    </row>
    <row r="65" spans="1:7" ht="12.75">
      <c r="A65" s="65" t="s">
        <v>0</v>
      </c>
      <c r="B65" s="40" t="s">
        <v>165</v>
      </c>
      <c r="C65" s="66">
        <f t="shared" si="8"/>
        <v>0</v>
      </c>
      <c r="D65" s="67">
        <v>3</v>
      </c>
      <c r="E65" s="73">
        <f t="shared" si="9"/>
        <v>0</v>
      </c>
      <c r="F65" s="67">
        <v>0.683</v>
      </c>
      <c r="G65" s="68">
        <f t="shared" si="10"/>
        <v>0</v>
      </c>
    </row>
    <row r="66" spans="1:8" ht="12.75">
      <c r="A66" s="158" t="s">
        <v>7</v>
      </c>
      <c r="B66" s="158"/>
      <c r="C66" s="158"/>
      <c r="D66" s="158"/>
      <c r="E66" s="69" t="e">
        <f>SUM(E57:E65)/1000</f>
        <v>#REF!</v>
      </c>
      <c r="F66" s="41"/>
      <c r="G66" s="70" t="e">
        <f>SUM(G57:G65)</f>
        <v>#REF!</v>
      </c>
      <c r="H66" s="44"/>
    </row>
    <row r="67" spans="1:7" ht="12.75">
      <c r="A67" s="151" t="s">
        <v>8</v>
      </c>
      <c r="B67" s="152"/>
      <c r="C67" s="152"/>
      <c r="D67" s="153"/>
      <c r="E67" s="69" t="e">
        <f>SUM(E57:E65)/$B$26</f>
        <v>#REF!</v>
      </c>
      <c r="F67" s="42"/>
      <c r="G67" s="42"/>
    </row>
    <row r="68" spans="1:7" ht="12.75">
      <c r="A68" s="71"/>
      <c r="B68" s="22"/>
      <c r="C68" s="22"/>
      <c r="D68" s="45"/>
      <c r="E68" s="22"/>
      <c r="F68" s="22"/>
      <c r="G68" s="22"/>
    </row>
    <row r="69" spans="1:7" ht="24">
      <c r="A69" s="65"/>
      <c r="B69" s="63" t="s">
        <v>3</v>
      </c>
      <c r="C69" s="43" t="s">
        <v>4</v>
      </c>
      <c r="D69" s="63" t="s">
        <v>5</v>
      </c>
      <c r="E69" s="43" t="s">
        <v>164</v>
      </c>
      <c r="F69" s="64" t="s">
        <v>6</v>
      </c>
      <c r="G69" s="63" t="s">
        <v>49</v>
      </c>
    </row>
    <row r="70" spans="1:7" ht="12.75">
      <c r="A70" s="65" t="s">
        <v>166</v>
      </c>
      <c r="B70" s="40" t="s">
        <v>165</v>
      </c>
      <c r="C70" s="66" t="e">
        <f>F18*#REF!</f>
        <v>#REF!</v>
      </c>
      <c r="D70" s="67">
        <v>3</v>
      </c>
      <c r="E70" s="66" t="e">
        <f aca="true" t="shared" si="11" ref="E70:E78">C70*D70</f>
        <v>#REF!</v>
      </c>
      <c r="F70" s="67">
        <v>0.683</v>
      </c>
      <c r="G70" s="68" t="e">
        <f aca="true" t="shared" si="12" ref="G70:G78">C70*F70/1000</f>
        <v>#REF!</v>
      </c>
    </row>
    <row r="71" spans="1:7" ht="12.75">
      <c r="A71" s="65" t="s">
        <v>166</v>
      </c>
      <c r="B71" s="40" t="s">
        <v>61</v>
      </c>
      <c r="C71" s="66" t="e">
        <f>F18*#REF!</f>
        <v>#REF!</v>
      </c>
      <c r="D71" s="67">
        <v>1.05</v>
      </c>
      <c r="E71" s="66" t="e">
        <f>C71*D71</f>
        <v>#REF!</v>
      </c>
      <c r="F71" s="67">
        <v>0.006</v>
      </c>
      <c r="G71" s="68" t="e">
        <f>C71*F71/1000</f>
        <v>#REF!</v>
      </c>
    </row>
    <row r="72" spans="1:7" ht="12.75">
      <c r="A72" s="65" t="s">
        <v>166</v>
      </c>
      <c r="B72" s="40" t="s">
        <v>61</v>
      </c>
      <c r="C72" s="66" t="e">
        <f>F18*#REF!</f>
        <v>#REF!</v>
      </c>
      <c r="D72" s="67">
        <v>1.1</v>
      </c>
      <c r="E72" s="66" t="e">
        <f>C72*D72</f>
        <v>#REF!</v>
      </c>
      <c r="F72" s="67">
        <v>0.247</v>
      </c>
      <c r="G72" s="68" t="e">
        <f>C72*F72/1000</f>
        <v>#REF!</v>
      </c>
    </row>
    <row r="73" spans="1:7" ht="12.75">
      <c r="A73" s="65" t="s">
        <v>167</v>
      </c>
      <c r="B73" s="40" t="s">
        <v>165</v>
      </c>
      <c r="C73" s="66">
        <f aca="true" t="shared" si="13" ref="C73:C78">F19</f>
        <v>0</v>
      </c>
      <c r="D73" s="67">
        <v>3</v>
      </c>
      <c r="E73" s="66">
        <f t="shared" si="11"/>
        <v>0</v>
      </c>
      <c r="F73" s="67">
        <v>0.683</v>
      </c>
      <c r="G73" s="68">
        <f t="shared" si="12"/>
        <v>0</v>
      </c>
    </row>
    <row r="74" spans="1:7" ht="12.75" customHeight="1">
      <c r="A74" s="65" t="s">
        <v>168</v>
      </c>
      <c r="B74" s="40" t="s">
        <v>165</v>
      </c>
      <c r="C74" s="66">
        <f t="shared" si="13"/>
        <v>19285</v>
      </c>
      <c r="D74" s="67">
        <v>3</v>
      </c>
      <c r="E74" s="66">
        <f t="shared" si="11"/>
        <v>57855</v>
      </c>
      <c r="F74" s="67">
        <v>0.683</v>
      </c>
      <c r="G74" s="68">
        <f t="shared" si="12"/>
        <v>13.171655000000001</v>
      </c>
    </row>
    <row r="75" spans="1:7" ht="12.75">
      <c r="A75" s="65" t="s">
        <v>169</v>
      </c>
      <c r="B75" s="40" t="s">
        <v>165</v>
      </c>
      <c r="C75" s="66">
        <f t="shared" si="13"/>
        <v>0</v>
      </c>
      <c r="D75" s="67">
        <v>3</v>
      </c>
      <c r="E75" s="66">
        <f t="shared" si="11"/>
        <v>0</v>
      </c>
      <c r="F75" s="67">
        <v>0.683</v>
      </c>
      <c r="G75" s="68">
        <f t="shared" si="12"/>
        <v>0</v>
      </c>
    </row>
    <row r="76" spans="1:7" ht="12.75">
      <c r="A76" s="65" t="s">
        <v>170</v>
      </c>
      <c r="B76" s="40" t="s">
        <v>165</v>
      </c>
      <c r="C76" s="66">
        <f t="shared" si="13"/>
        <v>2400</v>
      </c>
      <c r="D76" s="67">
        <v>3</v>
      </c>
      <c r="E76" s="66">
        <f t="shared" si="11"/>
        <v>7200</v>
      </c>
      <c r="F76" s="67">
        <v>0.683</v>
      </c>
      <c r="G76" s="68">
        <f t="shared" si="12"/>
        <v>1.6392</v>
      </c>
    </row>
    <row r="77" spans="1:7" ht="12.75">
      <c r="A77" s="65" t="s">
        <v>171</v>
      </c>
      <c r="B77" s="40" t="s">
        <v>165</v>
      </c>
      <c r="C77" s="66">
        <f t="shared" si="13"/>
        <v>960</v>
      </c>
      <c r="D77" s="67">
        <v>3</v>
      </c>
      <c r="E77" s="66">
        <f t="shared" si="11"/>
        <v>2880</v>
      </c>
      <c r="F77" s="67">
        <v>0.683</v>
      </c>
      <c r="G77" s="68">
        <f t="shared" si="12"/>
        <v>0.65568</v>
      </c>
    </row>
    <row r="78" spans="1:7" ht="12.75">
      <c r="A78" s="65" t="s">
        <v>0</v>
      </c>
      <c r="B78" s="40" t="s">
        <v>165</v>
      </c>
      <c r="C78" s="66">
        <f t="shared" si="13"/>
        <v>0</v>
      </c>
      <c r="D78" s="67">
        <v>3</v>
      </c>
      <c r="E78" s="66">
        <f t="shared" si="11"/>
        <v>0</v>
      </c>
      <c r="F78" s="67">
        <v>0.683</v>
      </c>
      <c r="G78" s="68">
        <f t="shared" si="12"/>
        <v>0</v>
      </c>
    </row>
    <row r="79" spans="1:7" ht="12.75">
      <c r="A79" s="158" t="s">
        <v>7</v>
      </c>
      <c r="B79" s="158"/>
      <c r="C79" s="158"/>
      <c r="D79" s="158"/>
      <c r="E79" s="69" t="e">
        <f>SUM(E70:E78)/1000</f>
        <v>#REF!</v>
      </c>
      <c r="F79" s="41"/>
      <c r="G79" s="70" t="e">
        <f>SUM(G70:G78)</f>
        <v>#REF!</v>
      </c>
    </row>
    <row r="80" spans="1:7" ht="12.75">
      <c r="A80" s="151" t="s">
        <v>8</v>
      </c>
      <c r="B80" s="152"/>
      <c r="C80" s="152"/>
      <c r="D80" s="153"/>
      <c r="E80" s="69" t="e">
        <f>SUM(E70:E78)/$B$26</f>
        <v>#REF!</v>
      </c>
      <c r="F80" s="42"/>
      <c r="G80" s="42"/>
    </row>
  </sheetData>
  <sheetProtection/>
  <mergeCells count="36">
    <mergeCell ref="K13:L13"/>
    <mergeCell ref="F11:G11"/>
    <mergeCell ref="A40:D40"/>
    <mergeCell ref="A41:D41"/>
    <mergeCell ref="F12:G12"/>
    <mergeCell ref="H12:J12"/>
    <mergeCell ref="K12:L12"/>
    <mergeCell ref="F13:G13"/>
    <mergeCell ref="H13:J13"/>
    <mergeCell ref="H11:J11"/>
    <mergeCell ref="K6:L6"/>
    <mergeCell ref="H10:J10"/>
    <mergeCell ref="A80:D80"/>
    <mergeCell ref="A28:G28"/>
    <mergeCell ref="C29:D29"/>
    <mergeCell ref="A54:D54"/>
    <mergeCell ref="A66:D66"/>
    <mergeCell ref="A67:D67"/>
    <mergeCell ref="A53:D53"/>
    <mergeCell ref="A79:D79"/>
    <mergeCell ref="F2:L2"/>
    <mergeCell ref="F3:G3"/>
    <mergeCell ref="H3:J3"/>
    <mergeCell ref="K3:L3"/>
    <mergeCell ref="K11:L11"/>
    <mergeCell ref="F6:G6"/>
    <mergeCell ref="H6:J6"/>
    <mergeCell ref="F10:G10"/>
    <mergeCell ref="K10:L10"/>
    <mergeCell ref="F9:L9"/>
    <mergeCell ref="F5:G5"/>
    <mergeCell ref="K4:L4"/>
    <mergeCell ref="H5:J5"/>
    <mergeCell ref="K5:L5"/>
    <mergeCell ref="F4:G4"/>
    <mergeCell ref="H4:J4"/>
  </mergeCells>
  <printOptions/>
  <pageMargins left="0.7" right="0.7" top="0.75" bottom="0.75" header="0.3" footer="0.3"/>
  <pageSetup horizontalDpi="600" verticalDpi="600" orientation="portrait" paperSize="9" r:id="rId2"/>
  <ignoredErrors>
    <ignoredError sqref="C20 E19:E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H10" sqref="H10"/>
    </sheetView>
  </sheetViews>
  <sheetFormatPr defaultColWidth="9.140625" defaultRowHeight="12.75"/>
  <sheetData>
    <row r="2" spans="1:4" ht="14.25">
      <c r="A2" s="160" t="s">
        <v>20</v>
      </c>
      <c r="B2" s="160"/>
      <c r="C2" s="160"/>
      <c r="D2" s="160"/>
    </row>
    <row r="3" spans="1:4" ht="14.25">
      <c r="A3" s="160" t="s">
        <v>157</v>
      </c>
      <c r="B3" s="160"/>
      <c r="C3" s="1">
        <v>50</v>
      </c>
      <c r="D3" s="1" t="s">
        <v>158</v>
      </c>
    </row>
    <row r="4" spans="1:4" ht="14.25">
      <c r="A4" s="160" t="s">
        <v>159</v>
      </c>
      <c r="B4" s="160"/>
      <c r="C4" s="47">
        <f>C3*(55-7.5)/(37.5-7.5)</f>
        <v>79.16666666666667</v>
      </c>
      <c r="D4" s="1" t="s">
        <v>158</v>
      </c>
    </row>
    <row r="5" spans="1:4" ht="14.25">
      <c r="A5" s="160" t="s">
        <v>160</v>
      </c>
      <c r="B5" s="160"/>
      <c r="C5" s="1">
        <v>18</v>
      </c>
      <c r="D5" s="1"/>
    </row>
    <row r="6" spans="1:4" ht="17.25">
      <c r="A6" s="1"/>
      <c r="B6" s="1"/>
      <c r="C6" s="48" t="e">
        <f>(C4*C5*365)/#REF!</f>
        <v>#REF!</v>
      </c>
      <c r="D6" s="49" t="s">
        <v>28</v>
      </c>
    </row>
  </sheetData>
  <sheetProtection/>
  <mergeCells count="4">
    <mergeCell ref="A3:B3"/>
    <mergeCell ref="A4:B4"/>
    <mergeCell ref="A5:B5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Kamen Hristov</cp:lastModifiedBy>
  <cp:lastPrinted>2016-11-11T08:40:01Z</cp:lastPrinted>
  <dcterms:created xsi:type="dcterms:W3CDTF">2007-10-29T07:47:11Z</dcterms:created>
  <dcterms:modified xsi:type="dcterms:W3CDTF">2017-02-21T13:27:14Z</dcterms:modified>
  <cp:category/>
  <cp:version/>
  <cp:contentType/>
  <cp:contentStatus/>
</cp:coreProperties>
</file>